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/>
  </bookViews>
  <sheets>
    <sheet name="2022" sheetId="2" r:id="rId1"/>
  </sheets>
  <definedNames>
    <definedName name="_xlnm.Print_Titles" localSheetId="0">'2022'!$13:$14</definedName>
  </definedNames>
  <calcPr calcId="124519"/>
</workbook>
</file>

<file path=xl/calcChain.xml><?xml version="1.0" encoding="utf-8"?>
<calcChain xmlns="http://schemas.openxmlformats.org/spreadsheetml/2006/main">
  <c r="C74" i="2"/>
  <c r="C70"/>
  <c r="C80"/>
  <c r="C75"/>
  <c r="C72"/>
  <c r="C77"/>
  <c r="C42" l="1"/>
  <c r="C27"/>
  <c r="C85"/>
  <c r="C84" l="1"/>
  <c r="C59"/>
  <c r="C56" l="1"/>
  <c r="C61" l="1"/>
  <c r="C46"/>
  <c r="C87" l="1"/>
  <c r="C86" s="1"/>
  <c r="C21" l="1"/>
  <c r="C50" l="1"/>
  <c r="C60" l="1"/>
  <c r="C68"/>
  <c r="C54"/>
  <c r="C17" l="1"/>
  <c r="C47"/>
  <c r="C83" l="1"/>
  <c r="C49"/>
  <c r="C38"/>
  <c r="C40" l="1"/>
  <c r="C41" l="1"/>
  <c r="C28"/>
  <c r="D83" l="1"/>
  <c r="E83"/>
  <c r="F83"/>
  <c r="F74"/>
  <c r="F71" s="1"/>
  <c r="E74"/>
  <c r="E71" s="1"/>
  <c r="D74"/>
  <c r="D71" s="1"/>
  <c r="D54"/>
  <c r="E54"/>
  <c r="F54"/>
  <c r="F70"/>
  <c r="F60" s="1"/>
  <c r="E70"/>
  <c r="E60" s="1"/>
  <c r="D70"/>
  <c r="D60" s="1"/>
  <c r="F53" l="1"/>
  <c r="F52" s="1"/>
  <c r="F89" s="1"/>
  <c r="D53"/>
  <c r="D52" s="1"/>
  <c r="D89" s="1"/>
  <c r="E53"/>
  <c r="E52" s="1"/>
  <c r="E89" s="1"/>
  <c r="C71" l="1"/>
  <c r="D17"/>
  <c r="D18" s="1"/>
  <c r="C20"/>
  <c r="C25"/>
  <c r="C43"/>
  <c r="C34"/>
  <c r="C33" s="1"/>
  <c r="C31"/>
  <c r="C18"/>
  <c r="C16"/>
  <c r="C53" l="1"/>
  <c r="C52" s="1"/>
  <c r="C15"/>
  <c r="C89" l="1"/>
</calcChain>
</file>

<file path=xl/sharedStrings.xml><?xml version="1.0" encoding="utf-8"?>
<sst xmlns="http://schemas.openxmlformats.org/spreadsheetml/2006/main" count="162" uniqueCount="158">
  <si>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</si>
  <si>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</si>
  <si>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</si>
  <si>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</si>
  <si>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</si>
  <si>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</si>
  <si>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</si>
  <si>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</si>
  <si>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</si>
  <si>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Прочие налоги и сборы (по отмененным местным налогам и сборам)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</si>
  <si>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</si>
  <si>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</si>
  <si>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</si>
  <si>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</si>
  <si>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</si>
  <si>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от государственных и муниципальных унитарных предприятий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</si>
  <si>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</si>
  <si>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Плата за негативное воздействие на окружающую среду</t>
  </si>
  <si>
    <t>Доходы от оказания платных услуг (работ)</t>
  </si>
  <si>
    <t>Прочие доходы от компенсации затрат государства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</si>
  <si>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</si>
  <si>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неналоговые доходы</t>
  </si>
  <si>
    <t>Дотации бюджетам городских округов на выравнивание бюджетной обеспеченности</t>
  </si>
  <si>
    <t>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</si>
  <si>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>Дотации бюджетам бюджетной системы Российской Федерации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</si>
  <si>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</si>
  <si>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бюджетной системы Российской Федерации (межбюджетные субсидии)</t>
  </si>
  <si>
    <t>Субвенции бюджетам городских округов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</si>
  <si>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</si>
  <si>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</si>
  <si>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городских округов на содержание ребенка в семье опекуна и приемной семье, а также вознаграждение, причитающееся приемному родителю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</si>
  <si>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</si>
  <si>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</si>
  <si>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</si>
  <si>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</si>
  <si>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городских округов на оплату жилищно-коммунальных услуг отдельным категориям граждан</t>
  </si>
  <si>
    <t>Субвенции бюджетам городских округов на государственную регистрацию актов гражданского состояния</t>
  </si>
  <si>
    <t>Прочие субвенции бюджетам городских округов</t>
  </si>
  <si>
    <t>Субвенции бюджетам бюджетной системы Российской Федерации</t>
  </si>
  <si>
    <t>Итого</t>
  </si>
  <si>
    <t>Код бюджетной классификации Российской Федерации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</si>
  <si>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</si>
  <si>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</si>
  <si>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</si>
  <si>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</si>
  <si>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000 1 03 00000 00 0000 000</t>
  </si>
  <si>
    <t>000 1 01 02000 01 0000 110</t>
  </si>
  <si>
    <t>Налоги на товары (работы, услуги), реализуемые на территории Российской Федерации</t>
  </si>
  <si>
    <t>000 1 03 02000 01 0000 110</t>
  </si>
  <si>
    <t>Налоги на совокупный доход</t>
  </si>
  <si>
    <t>000 1 05 00000 00 0000 000</t>
  </si>
  <si>
    <t>000 1 05 03000 01 0000 110</t>
  </si>
  <si>
    <t>000 1 05 04000 02 0000 110</t>
  </si>
  <si>
    <t>Налоги на имущество</t>
  </si>
  <si>
    <t>000 1 06 00000 00 0000 000</t>
  </si>
  <si>
    <t>000 1 06 01000 00 0000 110</t>
  </si>
  <si>
    <t>000 1 06 06000 00 0000 110</t>
  </si>
  <si>
    <t>Государственная пошлина</t>
  </si>
  <si>
    <t>000 1 08 00000 00 0000 000</t>
  </si>
  <si>
    <t>000 1 08 03000 01 0000 110</t>
  </si>
  <si>
    <t>000 1 08 07000 01 0000 110</t>
  </si>
  <si>
    <t>000 1 09 00000 00 0000 000</t>
  </si>
  <si>
    <t>000 1 09 07000 00 0000 110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</si>
  <si>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</si>
  <si>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</si>
  <si>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</si>
  <si>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000 1 11 05010 00 0000 120</t>
  </si>
  <si>
    <t>000 1 11 05030 00 0000 120</t>
  </si>
  <si>
    <t>000 1 11 05070 00 0000 120</t>
  </si>
  <si>
    <t>000 1 11 07000 00 0000 120</t>
  </si>
  <si>
    <t>000 1 11 09000 00 0000 120</t>
  </si>
  <si>
    <t>000 1 12 00000 00 0000 000</t>
  </si>
  <si>
    <t>000 1 12 01000 01 0000 120</t>
  </si>
  <si>
    <t>000 1 13 00000 00 0000 000</t>
  </si>
  <si>
    <t>000 1 13 01000 00 0000 130</t>
  </si>
  <si>
    <t>Платежи при пользовании природными ресурсами</t>
  </si>
  <si>
    <t>Доходы от оказания платных услуг  и компенсации затрат государства</t>
  </si>
  <si>
    <t>Доходы от продажи материальных и нематериальных активов</t>
  </si>
  <si>
    <t>000 1 14 00000 00 0000 000</t>
  </si>
  <si>
    <t>000 1 16 00000 00 0000 000</t>
  </si>
  <si>
    <t>Штрафы, санкции, возмещение ущерба</t>
  </si>
  <si>
    <t>000 1 17 00000 00 0000 000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</si>
  <si>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</si>
  <si>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</si>
  <si>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</si>
  <si>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</si>
  <si>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</si>
  <si>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000 2 02 15001 04 0000 150</t>
  </si>
  <si>
    <t>000 2 02 15010 04 0000 150</t>
  </si>
  <si>
    <t>000 2 02 20000 00 0000 150</t>
  </si>
  <si>
    <t>000 2 02 25555 04 0000 150</t>
  </si>
  <si>
    <t>000 2 02 30000 00 0000 150</t>
  </si>
  <si>
    <t>000 2 02 30013 04 0000 150</t>
  </si>
  <si>
    <t>000 2 02 30022 04 0000 150</t>
  </si>
  <si>
    <t>000 2 02 30024 04 0000 150</t>
  </si>
  <si>
    <t>000 2 02 30027 04 0000 150</t>
  </si>
  <si>
    <t>000 2 02 30029 04 0000 150</t>
  </si>
  <si>
    <t>000 2 02 35082 04 0000 150</t>
  </si>
  <si>
    <t>000 2 02 35120 04 0000 150</t>
  </si>
  <si>
    <t>000 2 02 35220 04 0000 150</t>
  </si>
  <si>
    <t>000 2 02 35250 04 0000 150</t>
  </si>
  <si>
    <t>000 2 02 35930 04 0000 150</t>
  </si>
  <si>
    <t>000 2 02 39999 04 0000 150</t>
  </si>
  <si>
    <t xml:space="preserve">Прочие субсидии бюджетам городских округов </t>
  </si>
  <si>
    <t>Задолженность и перерасчеты по отмененным налогам, сборам и иным обязательным платежам</t>
  </si>
  <si>
    <t>000 2 02 20041 04 0000 150</t>
  </si>
  <si>
    <t>000 2 02 29999 04 0000 150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</si>
  <si>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</si>
  <si>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                 </t>
  </si>
  <si>
    <t>к решению Собрания депутатов</t>
  </si>
  <si>
    <t>Приложение 1</t>
  </si>
  <si>
    <t>Озерского городского округа</t>
  </si>
  <si>
    <t>Дотации бюджетам городских округов на частичную компенсацию дополнительных расходов на повышение оплаты труда работников бюджетной сферы и иные цели</t>
  </si>
  <si>
    <t>000 2 02 15009 04 0000 150</t>
  </si>
  <si>
    <t>000 1 14 13000 00 0000 000</t>
  </si>
  <si>
    <t>000 1 11 05020 00 0000 120</t>
  </si>
  <si>
    <t>000 1 05 02000 02 0000 110</t>
  </si>
  <si>
    <t>Единый налог на вмененный доход для отдельных видов деятельности</t>
  </si>
  <si>
    <t>000 2 02 40000 00 0000 150</t>
  </si>
  <si>
    <t>Иные межбюджетные трансферты</t>
  </si>
  <si>
    <t>000 2 02 49999 04 0000 150</t>
  </si>
  <si>
    <t>Прочие межбюджетные трансферты, передаваемые бюджетам городских округов</t>
  </si>
  <si>
    <t xml:space="preserve">Наименование доходов </t>
  </si>
  <si>
    <t>Сумма, руб.</t>
  </si>
  <si>
    <t>000 2 02 25517 04 0000 150</t>
  </si>
  <si>
    <t>Субсидии бюджетам на поддержку творческой деятельности и техническое оснащение детских и кукольных театров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</si>
  <si>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</si>
  <si>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000 2 02 45303 04 0000 150</t>
  </si>
  <si>
    <t>Доходы бюджета Озерского городского округа на 2022 год</t>
  </si>
  <si>
    <t>000 2 02 25304 04 0000 150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</si>
  <si>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</t>
  </si>
  <si>
    <t>000 2 02 25027 04 0000 150</t>
  </si>
  <si>
    <t>Субсидии бюджетам городских округов на реализацию мероприятий государственной программы Российской Федерации "Доступная среда"</t>
  </si>
  <si>
    <t>000 2 02 25497 04 0000 150</t>
  </si>
  <si>
    <t>Субсидии бюджетам городских округов на реализацию мероприятий по обеспечению жильем молодых семей</t>
  </si>
  <si>
    <t>000 1 05 01000 00 0000 110</t>
  </si>
  <si>
    <r>
      <t xml:space="preserve">от </t>
    </r>
    <r>
      <rPr>
        <u/>
        <sz val="12"/>
        <color theme="1"/>
        <rFont val="Times New Roman"/>
        <family val="1"/>
        <charset val="204"/>
      </rPr>
      <t>22.12.2021</t>
    </r>
    <r>
      <rPr>
        <sz val="12"/>
        <color theme="1"/>
        <rFont val="Times New Roman"/>
        <family val="1"/>
        <charset val="204"/>
      </rPr>
      <t xml:space="preserve"> № </t>
    </r>
    <r>
      <rPr>
        <u/>
        <sz val="12"/>
        <color theme="1"/>
        <rFont val="Times New Roman"/>
        <family val="1"/>
        <charset val="204"/>
      </rPr>
      <t>191</t>
    </r>
  </si>
  <si>
    <t>000 2 02 15002 04 0000 150</t>
  </si>
  <si>
    <t>Дотации бюджетам городских округов на поддержку мер по обеспечению сбалансированности местных бюджетов</t>
  </si>
  <si>
    <t>000 2 02 19999 04 0000 150</t>
  </si>
  <si>
    <t>Прочие дотации бюджетам городских округов</t>
  </si>
  <si>
    <t>000 1 13 02000 00 0000 130</t>
  </si>
  <si>
    <t>000 2 02 25750 04 0000 150</t>
  </si>
  <si>
    <t>Субсидии бюджетам городских округов на реализацию мероприятий по модернизации школьных систем образования</t>
  </si>
  <si>
    <t>Субсидии бюджетам городских округов на софинансирование капитальных вложений в объекты муниципальной собственности</t>
  </si>
  <si>
    <t>000 2 02 25112 04 0000 150</t>
  </si>
  <si>
    <t>000 1 17 15000 00 0000 150</t>
  </si>
  <si>
    <t>Инициативные платежи</t>
  </si>
  <si>
    <t>000 2 02 25466 04 0000 150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</si>
  <si>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</si>
  <si>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000 2 07 00000 00 0000 150</t>
  </si>
  <si>
    <t>Прочие безвозмездные поступления</t>
  </si>
  <si>
    <t>000 2 07 04000 04 0000 150</t>
  </si>
  <si>
    <t>Прочие безвозмездные поступления в бюджеты городских округов</t>
  </si>
  <si>
    <t>000 2 07 04050 04 0000 150</t>
  </si>
  <si>
    <t>000 1 14 02000 00 0000 000</t>
  </si>
  <si>
    <t>от ___________ № ___</t>
  </si>
  <si>
    <t xml:space="preserve">Приложение  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</si>
</sst>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30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vertical="center"/>
    </xf>
    <xf numFmtId="0" fontId="1" fillId="0" borderId="0" xfId="0" applyFont="1" applyFill="1"/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vertical="center"/>
    </xf>
    <xf numFmtId="0" fontId="3" fillId="0" borderId="0" xfId="0" applyFont="1" applyFill="1"/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/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1" fillId="0" borderId="0" xfId="0" applyFont="1" applyFill="1" applyAlignment="1">
      <alignment horizontal="right" vertical="center"/>
    </xf>
    <xf numFmtId="0" fontId="3" fillId="0" borderId="1" xfId="0" applyFont="1" applyFill="1" applyBorder="1" applyAlignment="1">
      <alignment horizontal="center" vertical="center" wrapText="1"/>
    </xf>
    <xf numFmtId="43" fontId="1" fillId="0" borderId="0" xfId="1" applyFont="1" applyFill="1" applyAlignment="1">
      <alignment horizontal="center"/>
    </xf>
    <xf numFmtId="43" fontId="3" fillId="0" borderId="0" xfId="0" applyNumberFormat="1" applyFont="1" applyFill="1" applyAlignment="1">
      <alignment horizontal="center"/>
    </xf>
    <xf numFmtId="4" fontId="1" fillId="0" borderId="0" xfId="0" applyNumberFormat="1" applyFont="1" applyFill="1"/>
    <xf numFmtId="0" fontId="3" fillId="0" borderId="1" xfId="0" applyFont="1" applyFill="1" applyBorder="1" applyAlignment="1">
      <alignment horizontal="left" vertical="center"/>
    </xf>
    <xf numFmtId="0" fontId="1" fillId="0" borderId="1" xfId="0" applyNumberFormat="1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89"/>
  <sheetViews>
    <sheetView tabSelected="1" topLeftCell="A4" workbookViewId="0">
      <selection activeCell="C15" sqref="C15:C89"/>
    </sheetView>
  </sheetViews>
  <sheetFormatPr defaultColWidth="8.88671875" defaultRowHeight="13.8"/>
  <cols>
    <col min="1" max="1" width="27.33203125" style="5" customWidth="1"/>
    <col min="2" max="2" width="48.109375" style="16" customWidth="1"/>
    <col min="3" max="3" width="31.44140625" style="16" customWidth="1"/>
    <col min="4" max="4" width="20.88671875" style="3" hidden="1" customWidth="1"/>
    <col min="5" max="5" width="19.6640625" style="3" hidden="1" customWidth="1"/>
    <col min="6" max="6" width="21.44140625" style="3" hidden="1" customWidth="1"/>
    <col min="7" max="7" width="19.33203125" style="3" customWidth="1"/>
    <col min="8" max="16384" width="8.88671875" style="3"/>
  </cols>
  <sheetData>
    <row r="1" spans="1:3" ht="15.6">
      <c r="C1" s="18" t="s">
        <v>157</v>
      </c>
    </row>
    <row r="2" spans="1:3" ht="15.6">
      <c r="C2" s="18" t="s">
        <v>109</v>
      </c>
    </row>
    <row r="3" spans="1:3" ht="15.6">
      <c r="C3" s="18" t="s">
        <v>111</v>
      </c>
    </row>
    <row r="4" spans="1:3" ht="15.6">
      <c r="C4" s="18" t="s">
        <v>156</v>
      </c>
    </row>
    <row r="5" spans="1:3" ht="15.6">
      <c r="C5" s="18"/>
    </row>
    <row r="6" spans="1:3" ht="15.6">
      <c r="C6" s="18" t="s">
        <v>110</v>
      </c>
    </row>
    <row r="7" spans="1:3" ht="15.6">
      <c r="C7" s="18" t="s">
        <v>109</v>
      </c>
    </row>
    <row r="8" spans="1:3" ht="15.6">
      <c r="C8" s="18" t="s">
        <v>111</v>
      </c>
    </row>
    <row r="9" spans="1:3" ht="15.6">
      <c r="B9" s="17" t="s">
        <v>108</v>
      </c>
      <c r="C9" s="18" t="s">
        <v>136</v>
      </c>
    </row>
    <row r="11" spans="1:3" ht="17.399999999999999">
      <c r="A11" s="29" t="s">
        <v>128</v>
      </c>
      <c r="B11" s="29"/>
      <c r="C11" s="29"/>
    </row>
    <row r="12" spans="1:3">
      <c r="A12" s="3"/>
      <c r="C12" s="19"/>
    </row>
    <row r="13" spans="1:3" ht="53.25" customHeight="1">
      <c r="A13" s="20" t="s">
        <v>40</v>
      </c>
      <c r="B13" s="11" t="s">
        <v>122</v>
      </c>
      <c r="C13" s="11" t="s">
        <v>123</v>
      </c>
    </row>
    <row r="14" spans="1:3" s="7" customFormat="1">
      <c r="A14" s="6">
        <v>1</v>
      </c>
      <c r="B14" s="1">
        <v>2</v>
      </c>
      <c r="C14" s="6">
        <v>3</v>
      </c>
    </row>
    <row r="15" spans="1:3" s="10" customFormat="1">
      <c r="A15" s="8" t="s">
        <v>41</v>
      </c>
      <c r="B15" s="24" t="s">
        <v>42</v>
      </c>
      <c r="C15" s="9">
        <f>C16+C18+C20+C25+C28+C31+C33+C41+C43+C46+C49+C51</f>
        <v>1010134444.9499999</v>
      </c>
    </row>
    <row r="16" spans="1:3" s="10" customFormat="1" ht="15.75" customHeight="1">
      <c r="A16" s="8" t="s">
        <v>43</v>
      </c>
      <c r="B16" s="24" t="s">
        <v>44</v>
      </c>
      <c r="C16" s="9">
        <f>C17</f>
        <v>679537592.93000007</v>
      </c>
    </row>
    <row r="17" spans="1:4" s="7" customFormat="1">
      <c r="A17" s="6" t="s">
        <v>46</v>
      </c>
      <c r="B17" s="4" t="s">
        <v>0</v>
      </c>
      <c r="C17" s="26">
        <f>679172300+312000+53427.6-134.67</f>
        <v>679537592.93000007</v>
      </c>
      <c r="D17" s="21">
        <f>C17/22.75*22.87</f>
        <v>683121967.04655385</v>
      </c>
    </row>
    <row r="18" spans="1:4" s="10" customFormat="1" ht="46.5" customHeight="1">
      <c r="A18" s="11" t="s">
        <v>45</v>
      </c>
      <c r="B18" s="14" t="s">
        <v>47</v>
      </c>
      <c r="C18" s="9">
        <f>C19</f>
        <v>14060225</v>
      </c>
      <c r="D18" s="22">
        <f>D17-C17</f>
        <v>3584374.1165537834</v>
      </c>
    </row>
    <row r="19" spans="1:4" s="7" customFormat="1" ht="45" customHeight="1">
      <c r="A19" s="1" t="s">
        <v>48</v>
      </c>
      <c r="B19" s="4" t="s">
        <v>1</v>
      </c>
      <c r="C19" s="26">
        <v>14060225</v>
      </c>
    </row>
    <row r="20" spans="1:4" s="13" customFormat="1">
      <c r="A20" s="11" t="s">
        <v>50</v>
      </c>
      <c r="B20" s="14" t="s">
        <v>49</v>
      </c>
      <c r="C20" s="12">
        <f>SUM(C21:C24)</f>
        <v>151801084.56999999</v>
      </c>
    </row>
    <row r="21" spans="1:4" ht="33" customHeight="1">
      <c r="A21" s="1" t="s">
        <v>135</v>
      </c>
      <c r="B21" s="4" t="s">
        <v>2</v>
      </c>
      <c r="C21" s="2">
        <f>135942000+7841084.57</f>
        <v>143783084.56999999</v>
      </c>
    </row>
    <row r="22" spans="1:4" ht="33" customHeight="1">
      <c r="A22" s="1" t="s">
        <v>116</v>
      </c>
      <c r="B22" s="4" t="s">
        <v>117</v>
      </c>
      <c r="C22" s="2">
        <v>100000</v>
      </c>
    </row>
    <row r="23" spans="1:4">
      <c r="A23" s="1" t="s">
        <v>51</v>
      </c>
      <c r="B23" s="4" t="s">
        <v>3</v>
      </c>
      <c r="C23" s="2">
        <v>30000</v>
      </c>
    </row>
    <row r="24" spans="1:4" ht="27.6">
      <c r="A24" s="1" t="s">
        <v>52</v>
      </c>
      <c r="B24" s="4" t="s">
        <v>4</v>
      </c>
      <c r="C24" s="2">
        <v>7888000</v>
      </c>
    </row>
    <row r="25" spans="1:4" s="13" customFormat="1">
      <c r="A25" s="11" t="s">
        <v>54</v>
      </c>
      <c r="B25" s="14" t="s">
        <v>53</v>
      </c>
      <c r="C25" s="12">
        <f>C26+C27</f>
        <v>61003261.049999997</v>
      </c>
    </row>
    <row r="26" spans="1:4">
      <c r="A26" s="1" t="s">
        <v>55</v>
      </c>
      <c r="B26" s="4" t="s">
        <v>5</v>
      </c>
      <c r="C26" s="2">
        <v>32885000</v>
      </c>
    </row>
    <row r="27" spans="1:4">
      <c r="A27" s="1" t="s">
        <v>56</v>
      </c>
      <c r="B27" s="4" t="s">
        <v>6</v>
      </c>
      <c r="C27" s="2">
        <f>35828400-8922000+1211861.05</f>
        <v>28118261.050000001</v>
      </c>
    </row>
    <row r="28" spans="1:4" s="13" customFormat="1">
      <c r="A28" s="11" t="s">
        <v>58</v>
      </c>
      <c r="B28" s="14" t="s">
        <v>57</v>
      </c>
      <c r="C28" s="12">
        <f>SUM(C29:C30)</f>
        <v>10132000</v>
      </c>
    </row>
    <row r="29" spans="1:4" ht="45.75" customHeight="1">
      <c r="A29" s="1" t="s">
        <v>59</v>
      </c>
      <c r="B29" s="4" t="s">
        <v>7</v>
      </c>
      <c r="C29" s="2">
        <v>10000000</v>
      </c>
    </row>
    <row r="30" spans="1:4" ht="41.4">
      <c r="A30" s="1" t="s">
        <v>60</v>
      </c>
      <c r="B30" s="4" t="s">
        <v>8</v>
      </c>
      <c r="C30" s="2">
        <v>132000</v>
      </c>
    </row>
    <row r="31" spans="1:4" ht="44.25" customHeight="1">
      <c r="A31" s="11" t="s">
        <v>61</v>
      </c>
      <c r="B31" s="14" t="s">
        <v>104</v>
      </c>
      <c r="C31" s="12">
        <f>C32</f>
        <v>2000</v>
      </c>
    </row>
    <row r="32" spans="1:4" ht="27.6">
      <c r="A32" s="1" t="s">
        <v>62</v>
      </c>
      <c r="B32" s="4" t="s">
        <v>9</v>
      </c>
      <c r="C32" s="2">
        <v>2000</v>
      </c>
    </row>
    <row r="33" spans="1:3" s="13" customFormat="1" ht="45" customHeight="1">
      <c r="A33" s="11" t="s">
        <v>63</v>
      </c>
      <c r="B33" s="14" t="s">
        <v>64</v>
      </c>
      <c r="C33" s="12">
        <f>C34+C39+C40</f>
        <v>50455500</v>
      </c>
    </row>
    <row r="34" spans="1:3" ht="96.6">
      <c r="A34" s="1" t="s">
        <v>65</v>
      </c>
      <c r="B34" s="25" t="s">
        <v>14</v>
      </c>
      <c r="C34" s="2">
        <f>C35+C36+C37+C38</f>
        <v>43570000</v>
      </c>
    </row>
    <row r="35" spans="1:3" ht="78.75" customHeight="1">
      <c r="A35" s="1" t="s">
        <v>66</v>
      </c>
      <c r="B35" s="4" t="s">
        <v>10</v>
      </c>
      <c r="C35" s="2">
        <v>24400000</v>
      </c>
    </row>
    <row r="36" spans="1:3" ht="105" customHeight="1">
      <c r="A36" s="1" t="s">
        <v>115</v>
      </c>
      <c r="B36" s="25" t="s">
        <v>11</v>
      </c>
      <c r="C36" s="2">
        <v>6000000</v>
      </c>
    </row>
    <row r="37" spans="1:3" ht="106.5" customHeight="1">
      <c r="A37" s="1" t="s">
        <v>67</v>
      </c>
      <c r="B37" s="25" t="s">
        <v>12</v>
      </c>
      <c r="C37" s="2">
        <v>2500000</v>
      </c>
    </row>
    <row r="38" spans="1:3" ht="52.5" customHeight="1">
      <c r="A38" s="1" t="s">
        <v>68</v>
      </c>
      <c r="B38" s="4" t="s">
        <v>13</v>
      </c>
      <c r="C38" s="2">
        <f>2102000+200000+9000000-132000-500000</f>
        <v>10670000</v>
      </c>
    </row>
    <row r="39" spans="1:3" ht="27.6">
      <c r="A39" s="1" t="s">
        <v>69</v>
      </c>
      <c r="B39" s="4" t="s">
        <v>15</v>
      </c>
      <c r="C39" s="2">
        <v>654500</v>
      </c>
    </row>
    <row r="40" spans="1:3" ht="96.75" customHeight="1">
      <c r="A40" s="1" t="s">
        <v>70</v>
      </c>
      <c r="B40" s="25" t="s">
        <v>16</v>
      </c>
      <c r="C40" s="2">
        <f>5431000+800000</f>
        <v>6231000</v>
      </c>
    </row>
    <row r="41" spans="1:3" ht="30" customHeight="1">
      <c r="A41" s="11" t="s">
        <v>71</v>
      </c>
      <c r="B41" s="14" t="s">
        <v>75</v>
      </c>
      <c r="C41" s="12">
        <f>C42</f>
        <v>27920838.949999999</v>
      </c>
    </row>
    <row r="42" spans="1:3" ht="27.6">
      <c r="A42" s="1" t="s">
        <v>72</v>
      </c>
      <c r="B42" s="4" t="s">
        <v>17</v>
      </c>
      <c r="C42" s="2">
        <f>17887400+11245300-1211861.05</f>
        <v>27920838.949999999</v>
      </c>
    </row>
    <row r="43" spans="1:3" s="13" customFormat="1" ht="33.75" customHeight="1">
      <c r="A43" s="11" t="s">
        <v>73</v>
      </c>
      <c r="B43" s="14" t="s">
        <v>76</v>
      </c>
      <c r="C43" s="12">
        <f>C44+C45</f>
        <v>4830000</v>
      </c>
    </row>
    <row r="44" spans="1:3">
      <c r="A44" s="1" t="s">
        <v>74</v>
      </c>
      <c r="B44" s="4" t="s">
        <v>18</v>
      </c>
      <c r="C44" s="2">
        <v>4200000</v>
      </c>
    </row>
    <row r="45" spans="1:3" ht="21" customHeight="1">
      <c r="A45" s="1" t="s">
        <v>141</v>
      </c>
      <c r="B45" s="4" t="s">
        <v>19</v>
      </c>
      <c r="C45" s="2">
        <v>630000</v>
      </c>
    </row>
    <row r="46" spans="1:3" ht="27.6">
      <c r="A46" s="11" t="s">
        <v>78</v>
      </c>
      <c r="B46" s="14" t="s">
        <v>77</v>
      </c>
      <c r="C46" s="12">
        <f>SUM(C47:C48)</f>
        <v>5237877.67</v>
      </c>
    </row>
    <row r="47" spans="1:3" ht="93" customHeight="1">
      <c r="A47" s="1" t="s">
        <v>114</v>
      </c>
      <c r="B47" s="25" t="s">
        <v>20</v>
      </c>
      <c r="C47" s="2">
        <f>620000+4588134.67</f>
        <v>5208134.67</v>
      </c>
    </row>
    <row r="48" spans="1:3" ht="93" customHeight="1">
      <c r="A48" s="1" t="s">
        <v>155</v>
      </c>
      <c r="B48" s="25" t="s">
        <v>20</v>
      </c>
      <c r="C48" s="2">
        <v>29743</v>
      </c>
    </row>
    <row r="49" spans="1:7" s="13" customFormat="1" ht="20.25" customHeight="1">
      <c r="A49" s="11" t="s">
        <v>79</v>
      </c>
      <c r="B49" s="14" t="s">
        <v>80</v>
      </c>
      <c r="C49" s="12">
        <f>3400000+500000</f>
        <v>3900000</v>
      </c>
    </row>
    <row r="50" spans="1:7" s="13" customFormat="1">
      <c r="A50" s="11" t="s">
        <v>81</v>
      </c>
      <c r="B50" s="14" t="s">
        <v>21</v>
      </c>
      <c r="C50" s="12">
        <f>SUM(C51)</f>
        <v>1254064.78</v>
      </c>
    </row>
    <row r="51" spans="1:7">
      <c r="A51" s="1" t="s">
        <v>146</v>
      </c>
      <c r="B51" s="4" t="s">
        <v>147</v>
      </c>
      <c r="C51" s="2">
        <v>1254064.78</v>
      </c>
    </row>
    <row r="52" spans="1:7">
      <c r="A52" s="8" t="s">
        <v>82</v>
      </c>
      <c r="B52" s="24" t="s">
        <v>83</v>
      </c>
      <c r="C52" s="9">
        <f>C53+C86</f>
        <v>3106502815.79</v>
      </c>
      <c r="D52" s="9">
        <f t="shared" ref="D52:F52" si="0">D53</f>
        <v>2757423500</v>
      </c>
      <c r="E52" s="9">
        <f t="shared" si="0"/>
        <v>2675661000</v>
      </c>
      <c r="F52" s="9">
        <f t="shared" si="0"/>
        <v>2622137500</v>
      </c>
      <c r="G52" s="23"/>
    </row>
    <row r="53" spans="1:7" ht="45.75" customHeight="1">
      <c r="A53" s="11" t="s">
        <v>84</v>
      </c>
      <c r="B53" s="14" t="s">
        <v>85</v>
      </c>
      <c r="C53" s="9">
        <f>C54+C60+C71+C83</f>
        <v>3106312815.79</v>
      </c>
      <c r="D53" s="9">
        <f>D54+D60+D71+D83</f>
        <v>2757423500</v>
      </c>
      <c r="E53" s="9">
        <f>E54+E60+E71+E83</f>
        <v>2675661000</v>
      </c>
      <c r="F53" s="9">
        <f>F54+F60+F71+F83</f>
        <v>2622137500</v>
      </c>
      <c r="G53" s="23"/>
    </row>
    <row r="54" spans="1:7" s="13" customFormat="1" ht="27.6">
      <c r="A54" s="11" t="s">
        <v>86</v>
      </c>
      <c r="B54" s="14" t="s">
        <v>24</v>
      </c>
      <c r="C54" s="12">
        <f>SUM(C55:C59)</f>
        <v>1037512097.79</v>
      </c>
      <c r="D54" s="12">
        <f t="shared" ref="D54:F54" si="1">SUM(D55:D58)</f>
        <v>880690800</v>
      </c>
      <c r="E54" s="12">
        <f t="shared" si="1"/>
        <v>766261800</v>
      </c>
      <c r="F54" s="12">
        <f t="shared" si="1"/>
        <v>718671800</v>
      </c>
    </row>
    <row r="55" spans="1:7" ht="37.5" customHeight="1">
      <c r="A55" s="1" t="s">
        <v>87</v>
      </c>
      <c r="B55" s="4" t="s">
        <v>22</v>
      </c>
      <c r="C55" s="2">
        <v>123169000</v>
      </c>
      <c r="D55" s="2">
        <v>101362000</v>
      </c>
      <c r="E55" s="2">
        <v>48643000</v>
      </c>
      <c r="F55" s="2">
        <v>36561000</v>
      </c>
    </row>
    <row r="56" spans="1:7" ht="49.5" customHeight="1">
      <c r="A56" s="1" t="s">
        <v>137</v>
      </c>
      <c r="B56" s="27" t="s">
        <v>138</v>
      </c>
      <c r="C56" s="2">
        <f>150000000+45728490+11428320+2141000</f>
        <v>209297810</v>
      </c>
      <c r="D56" s="2"/>
      <c r="E56" s="2"/>
      <c r="F56" s="2"/>
    </row>
    <row r="57" spans="1:7" ht="63" customHeight="1">
      <c r="A57" s="1" t="s">
        <v>113</v>
      </c>
      <c r="B57" s="4" t="s">
        <v>112</v>
      </c>
      <c r="C57" s="2">
        <v>334258500</v>
      </c>
      <c r="D57" s="2">
        <v>372727800</v>
      </c>
      <c r="E57" s="2">
        <v>372727800</v>
      </c>
      <c r="F57" s="2">
        <v>372727800</v>
      </c>
    </row>
    <row r="58" spans="1:7" ht="55.2">
      <c r="A58" s="1" t="s">
        <v>88</v>
      </c>
      <c r="B58" s="4" t="s">
        <v>23</v>
      </c>
      <c r="C58" s="2">
        <v>365941000</v>
      </c>
      <c r="D58" s="2">
        <v>406601000</v>
      </c>
      <c r="E58" s="2">
        <v>344891000</v>
      </c>
      <c r="F58" s="2">
        <v>309383000</v>
      </c>
    </row>
    <row r="59" spans="1:7" ht="22.5" customHeight="1">
      <c r="A59" s="1" t="s">
        <v>139</v>
      </c>
      <c r="B59" s="4" t="s">
        <v>140</v>
      </c>
      <c r="C59" s="2">
        <f>1421323.74+1650339.85+1774124.2</f>
        <v>4845787.79</v>
      </c>
      <c r="D59" s="2"/>
      <c r="E59" s="2"/>
      <c r="F59" s="2"/>
    </row>
    <row r="60" spans="1:7" s="13" customFormat="1" ht="27.6">
      <c r="A60" s="11" t="s">
        <v>89</v>
      </c>
      <c r="B60" s="14" t="s">
        <v>26</v>
      </c>
      <c r="C60" s="12">
        <f>SUM(C61:C70)</f>
        <v>289756340</v>
      </c>
      <c r="D60" s="12">
        <f>SUM(D61:D70)</f>
        <v>428130000</v>
      </c>
      <c r="E60" s="12">
        <f>SUM(E61:E70)</f>
        <v>263217400</v>
      </c>
      <c r="F60" s="12">
        <f>SUM(F61:F70)</f>
        <v>241915600</v>
      </c>
    </row>
    <row r="61" spans="1:7" ht="80.25" customHeight="1">
      <c r="A61" s="1" t="s">
        <v>105</v>
      </c>
      <c r="B61" s="4" t="s">
        <v>107</v>
      </c>
      <c r="C61" s="2">
        <f>45441100+20988590</f>
        <v>66429690</v>
      </c>
      <c r="D61" s="2">
        <v>53900900</v>
      </c>
      <c r="E61" s="2">
        <v>48391500</v>
      </c>
      <c r="F61" s="2">
        <v>47611000</v>
      </c>
    </row>
    <row r="62" spans="1:7" ht="55.2">
      <c r="A62" s="1" t="s">
        <v>131</v>
      </c>
      <c r="B62" s="4" t="s">
        <v>132</v>
      </c>
      <c r="C62" s="2">
        <v>2091000</v>
      </c>
      <c r="D62" s="2"/>
      <c r="E62" s="2"/>
      <c r="F62" s="2"/>
    </row>
    <row r="63" spans="1:7" ht="76.5" customHeight="1">
      <c r="A63" s="1" t="s">
        <v>129</v>
      </c>
      <c r="B63" s="4" t="s">
        <v>130</v>
      </c>
      <c r="C63" s="2">
        <v>40671300</v>
      </c>
      <c r="D63" s="2"/>
      <c r="E63" s="2"/>
      <c r="F63" s="2"/>
    </row>
    <row r="64" spans="1:7" ht="76.5" customHeight="1">
      <c r="A64" s="1" t="s">
        <v>148</v>
      </c>
      <c r="B64" s="4" t="s">
        <v>149</v>
      </c>
      <c r="C64" s="2">
        <v>2880800</v>
      </c>
      <c r="D64" s="2"/>
      <c r="E64" s="2"/>
      <c r="F64" s="2"/>
    </row>
    <row r="65" spans="1:6" ht="41.4">
      <c r="A65" s="1" t="s">
        <v>133</v>
      </c>
      <c r="B65" s="4" t="s">
        <v>134</v>
      </c>
      <c r="C65" s="2">
        <v>8319600</v>
      </c>
      <c r="D65" s="2"/>
      <c r="E65" s="2"/>
      <c r="F65" s="2"/>
    </row>
    <row r="66" spans="1:6" ht="54.75" customHeight="1">
      <c r="A66" s="1" t="s">
        <v>124</v>
      </c>
      <c r="B66" s="4" t="s">
        <v>125</v>
      </c>
      <c r="C66" s="2">
        <v>1375700</v>
      </c>
      <c r="D66" s="2">
        <v>2731800</v>
      </c>
      <c r="E66" s="2">
        <v>2370100</v>
      </c>
      <c r="F66" s="2">
        <v>2063400</v>
      </c>
    </row>
    <row r="67" spans="1:6" s="13" customFormat="1" ht="64.5" customHeight="1">
      <c r="A67" s="1" t="s">
        <v>90</v>
      </c>
      <c r="B67" s="4" t="s">
        <v>25</v>
      </c>
      <c r="C67" s="2">
        <v>31718700</v>
      </c>
      <c r="D67" s="2">
        <v>89150500</v>
      </c>
      <c r="E67" s="2">
        <v>31951000</v>
      </c>
      <c r="F67" s="2">
        <v>31951000</v>
      </c>
    </row>
    <row r="68" spans="1:6" s="13" customFormat="1" ht="46.5" customHeight="1">
      <c r="A68" s="1" t="s">
        <v>142</v>
      </c>
      <c r="B68" s="4" t="s">
        <v>143</v>
      </c>
      <c r="C68" s="2">
        <f>6760200+25431100</f>
        <v>32191300</v>
      </c>
      <c r="D68" s="2"/>
      <c r="E68" s="2"/>
      <c r="F68" s="2"/>
    </row>
    <row r="69" spans="1:6" s="13" customFormat="1" ht="47.25" customHeight="1">
      <c r="A69" s="1" t="s">
        <v>145</v>
      </c>
      <c r="B69" s="4" t="s">
        <v>144</v>
      </c>
      <c r="C69" s="2">
        <v>14464500</v>
      </c>
      <c r="D69" s="2"/>
      <c r="E69" s="2"/>
      <c r="F69" s="2"/>
    </row>
    <row r="70" spans="1:6" ht="17.25" customHeight="1">
      <c r="A70" s="1" t="s">
        <v>106</v>
      </c>
      <c r="B70" s="4" t="s">
        <v>103</v>
      </c>
      <c r="C70" s="2">
        <f>1606900+201900+10645000+498000+4953200+312100+1072900+977600+1771400+1028800+23670000+352200+176100+176100+418600+369000+38508500+6546200+477300-6546200-700+2398850</f>
        <v>89613750</v>
      </c>
      <c r="D70" s="2">
        <f t="shared" ref="D70" si="2">1777000+10444700+361300+5002700+2249900+681300+352200+176100+176000+1000000+284000+21268700+586200+200000000+6608600+12157300+19220800</f>
        <v>282346800</v>
      </c>
      <c r="E70" s="2">
        <f>960500+10444700+361300+4953200+2249900+2951300+1129600+681300+23255800+352200+176100+352000+1000000+284000+21268700+586200+52035600+1398100+17388400+234400+38441500</f>
        <v>180504800</v>
      </c>
      <c r="F70" s="2">
        <f>11400000+960500+10444700+361300+4953200+2249900+2951300+1129600+681300+23255800+352200+176100+352000+1000000+284000+21268700+586200+37809400+1398100+234400+38441500</f>
        <v>160290200</v>
      </c>
    </row>
    <row r="71" spans="1:6" ht="33" customHeight="1">
      <c r="A71" s="11" t="s">
        <v>91</v>
      </c>
      <c r="B71" s="14" t="s">
        <v>38</v>
      </c>
      <c r="C71" s="12">
        <f>SUM(C72:C82)</f>
        <v>1729120050</v>
      </c>
      <c r="D71" s="12">
        <f t="shared" ref="D71:F71" si="3">SUM(D72:D82)</f>
        <v>1448602700</v>
      </c>
      <c r="E71" s="12">
        <f>SUM(E72:E82)</f>
        <v>1646081800</v>
      </c>
      <c r="F71" s="12">
        <f t="shared" si="3"/>
        <v>1661450100</v>
      </c>
    </row>
    <row r="72" spans="1:6" ht="63.75" customHeight="1">
      <c r="A72" s="1" t="s">
        <v>92</v>
      </c>
      <c r="B72" s="4" t="s">
        <v>27</v>
      </c>
      <c r="C72" s="2">
        <f>3662500-361800</f>
        <v>3300700</v>
      </c>
      <c r="D72" s="2"/>
      <c r="E72" s="2">
        <v>3508200</v>
      </c>
      <c r="F72" s="2">
        <v>3639300</v>
      </c>
    </row>
    <row r="73" spans="1:6" ht="49.5" customHeight="1">
      <c r="A73" s="1" t="s">
        <v>93</v>
      </c>
      <c r="B73" s="4" t="s">
        <v>28</v>
      </c>
      <c r="C73" s="2">
        <v>20520500</v>
      </c>
      <c r="D73" s="2"/>
      <c r="E73" s="2">
        <v>22089100</v>
      </c>
      <c r="F73" s="2">
        <v>24456800</v>
      </c>
    </row>
    <row r="74" spans="1:6" ht="48" customHeight="1">
      <c r="A74" s="1" t="s">
        <v>94</v>
      </c>
      <c r="B74" s="4" t="s">
        <v>29</v>
      </c>
      <c r="C74" s="2">
        <f>702600+486879400+399204200+1433400+14535800+187424000+12682700+14397700+13054900+39905900+2467600+5487500+396000+3949300+680200+14041800+16744700+5572600+66000+68872900+27800+259206800+317400+148800+552000+7200+12000+2021800+347860+600000-68870+53620+14260+403230+452550-4905200+89000</f>
        <v>1547779450</v>
      </c>
      <c r="D74" s="2">
        <f t="shared" ref="D74" si="4">316900+515300+35624300+15780500+1830400+4991700+3545700+253460500+14043900+216800+48500+11284100+725000+67300+5109500+57967300+702600+139000+14386000+7434900+1261600+174945800+394242800+445768900</f>
        <v>1444409300</v>
      </c>
      <c r="E74" s="2">
        <f>316900+515300+35752300+16411700+1830400+5191300+3545700+263598900+14605600+225400+48500+11735500+754000+67300+5109500+58046000+702600+139000+14386000+7434900+1261600+174945800+394242800+461847300</f>
        <v>1472714300</v>
      </c>
      <c r="F74" s="2">
        <f>316900+515300+35885400+17068200+1830400+5399000+3545700+274142900+15189800+234400+48500+12204900+784100+67300+5109500+58127800+702600+139000+14386000+7434900+1261600+174945800+394242800+461847300</f>
        <v>1485430100</v>
      </c>
    </row>
    <row r="75" spans="1:6" ht="62.25" customHeight="1">
      <c r="A75" s="1" t="s">
        <v>95</v>
      </c>
      <c r="B75" s="4" t="s">
        <v>30</v>
      </c>
      <c r="C75" s="2">
        <f>27298400+3885000</f>
        <v>31183400</v>
      </c>
      <c r="E75" s="2">
        <v>26158100</v>
      </c>
      <c r="F75" s="2">
        <v>26337000</v>
      </c>
    </row>
    <row r="76" spans="1:6" ht="96.75" customHeight="1">
      <c r="A76" s="1" t="s">
        <v>96</v>
      </c>
      <c r="B76" s="4" t="s">
        <v>31</v>
      </c>
      <c r="C76" s="2">
        <v>23562600</v>
      </c>
      <c r="D76" s="2"/>
      <c r="E76" s="2">
        <v>24702700</v>
      </c>
      <c r="F76" s="2">
        <v>24702700</v>
      </c>
    </row>
    <row r="77" spans="1:6" ht="78" customHeight="1">
      <c r="A77" s="1" t="s">
        <v>97</v>
      </c>
      <c r="B77" s="4" t="s">
        <v>32</v>
      </c>
      <c r="C77" s="2">
        <f>28374100-17857900</f>
        <v>10516200</v>
      </c>
      <c r="D77" s="2">
        <v>4193400</v>
      </c>
      <c r="E77" s="2">
        <v>4193400</v>
      </c>
      <c r="F77" s="2">
        <v>4193400</v>
      </c>
    </row>
    <row r="78" spans="1:6" ht="69">
      <c r="A78" s="1" t="s">
        <v>98</v>
      </c>
      <c r="B78" s="4" t="s">
        <v>33</v>
      </c>
      <c r="C78" s="2">
        <v>25900</v>
      </c>
      <c r="D78" s="2"/>
      <c r="E78" s="2">
        <v>23100</v>
      </c>
      <c r="F78" s="2">
        <v>1600</v>
      </c>
    </row>
    <row r="79" spans="1:6" ht="80.25" customHeight="1">
      <c r="A79" s="1" t="s">
        <v>99</v>
      </c>
      <c r="B79" s="4" t="s">
        <v>34</v>
      </c>
      <c r="C79" s="2">
        <v>12424700</v>
      </c>
      <c r="D79" s="2"/>
      <c r="E79" s="2">
        <v>12012800</v>
      </c>
      <c r="F79" s="2">
        <v>12493300</v>
      </c>
    </row>
    <row r="80" spans="1:6" ht="48" customHeight="1">
      <c r="A80" s="1" t="s">
        <v>100</v>
      </c>
      <c r="B80" s="4" t="s">
        <v>35</v>
      </c>
      <c r="C80" s="2">
        <f>81770700-5400000</f>
        <v>76370700</v>
      </c>
      <c r="D80" s="2"/>
      <c r="E80" s="2">
        <v>77396600</v>
      </c>
      <c r="F80" s="2">
        <v>77396600</v>
      </c>
    </row>
    <row r="81" spans="1:6" ht="45.75" customHeight="1">
      <c r="A81" s="1" t="s">
        <v>101</v>
      </c>
      <c r="B81" s="4" t="s">
        <v>36</v>
      </c>
      <c r="C81" s="2">
        <v>3274600</v>
      </c>
      <c r="D81" s="2"/>
      <c r="E81" s="2">
        <v>3133900</v>
      </c>
      <c r="F81" s="2">
        <v>2649700</v>
      </c>
    </row>
    <row r="82" spans="1:6" ht="21" customHeight="1">
      <c r="A82" s="1" t="s">
        <v>102</v>
      </c>
      <c r="B82" s="4" t="s">
        <v>37</v>
      </c>
      <c r="C82" s="2">
        <v>161300</v>
      </c>
      <c r="D82" s="2"/>
      <c r="E82" s="2">
        <v>149600</v>
      </c>
      <c r="F82" s="2">
        <v>149600</v>
      </c>
    </row>
    <row r="83" spans="1:6" ht="21" customHeight="1">
      <c r="A83" s="11" t="s">
        <v>118</v>
      </c>
      <c r="B83" s="14" t="s">
        <v>119</v>
      </c>
      <c r="C83" s="12">
        <f>SUM(C84:C85)</f>
        <v>49924328</v>
      </c>
      <c r="D83" s="12">
        <f t="shared" ref="D83:F83" si="5">SUM(D85)</f>
        <v>0</v>
      </c>
      <c r="E83" s="12">
        <f t="shared" si="5"/>
        <v>100000</v>
      </c>
      <c r="F83" s="12">
        <f t="shared" si="5"/>
        <v>100000</v>
      </c>
    </row>
    <row r="84" spans="1:6" ht="80.25" customHeight="1">
      <c r="A84" s="1" t="s">
        <v>127</v>
      </c>
      <c r="B84" s="4" t="s">
        <v>126</v>
      </c>
      <c r="C84" s="2">
        <f>41536400</f>
        <v>41536400</v>
      </c>
      <c r="D84" s="12"/>
      <c r="E84" s="12"/>
      <c r="F84" s="12"/>
    </row>
    <row r="85" spans="1:6" ht="33.75" customHeight="1">
      <c r="A85" s="1" t="s">
        <v>120</v>
      </c>
      <c r="B85" s="4" t="s">
        <v>121</v>
      </c>
      <c r="C85" s="2">
        <f>100000+4908500+786800+879000+1713628</f>
        <v>8387928</v>
      </c>
      <c r="D85" s="2"/>
      <c r="E85" s="2">
        <v>100000</v>
      </c>
      <c r="F85" s="2">
        <v>100000</v>
      </c>
    </row>
    <row r="86" spans="1:6" ht="33.75" customHeight="1">
      <c r="A86" s="11" t="s">
        <v>150</v>
      </c>
      <c r="B86" s="14" t="s">
        <v>151</v>
      </c>
      <c r="C86" s="12">
        <f>SUM(C87)</f>
        <v>190000</v>
      </c>
      <c r="D86" s="2"/>
      <c r="E86" s="2"/>
      <c r="F86" s="2"/>
    </row>
    <row r="87" spans="1:6" ht="33.75" customHeight="1">
      <c r="A87" s="11" t="s">
        <v>152</v>
      </c>
      <c r="B87" s="28" t="s">
        <v>153</v>
      </c>
      <c r="C87" s="12">
        <f>SUM(C88)</f>
        <v>190000</v>
      </c>
      <c r="D87" s="2"/>
      <c r="E87" s="2"/>
      <c r="F87" s="2"/>
    </row>
    <row r="88" spans="1:6" ht="29.25" customHeight="1">
      <c r="A88" s="1" t="s">
        <v>154</v>
      </c>
      <c r="B88" s="27" t="s">
        <v>153</v>
      </c>
      <c r="C88" s="2">
        <v>190000</v>
      </c>
      <c r="D88" s="2"/>
      <c r="E88" s="2"/>
      <c r="F88" s="2"/>
    </row>
    <row r="89" spans="1:6">
      <c r="A89" s="15"/>
      <c r="B89" s="11" t="s">
        <v>39</v>
      </c>
      <c r="C89" s="12">
        <f>C15+C52</f>
        <v>4116637260.7399998</v>
      </c>
      <c r="D89" s="12">
        <f>D15+D52</f>
        <v>2757423500</v>
      </c>
      <c r="E89" s="12">
        <f>E15+E52</f>
        <v>2675661000</v>
      </c>
      <c r="F89" s="12">
        <f>F15+F52</f>
        <v>2622137500</v>
      </c>
    </row>
  </sheetData>
  <mergeCells count="1">
    <mergeCell ref="A11:C11"/>
  </mergeCells>
  <pageMargins left="0.98425196850393704" right="0.39370078740157483" top="0.78740157480314965" bottom="0.78740157480314965" header="0" footer="0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</vt:lpstr>
      <vt:lpstr>'2022'!Заголовки_для_печати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2022-09-08T11:10:26Z</dcterms:modified>
</cp:coreProperties>
</file>