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tabRatio="614" activeTab="0"/>
  </bookViews>
  <sheets>
    <sheet name="Отчет за 9 мес. 2017 г " sheetId="1" r:id="rId1"/>
  </sheets>
  <definedNames>
    <definedName name="_xlnm.Print_Titles" localSheetId="0">'Отчет за 9 мес. 2017 г '!$4:$6</definedName>
  </definedNames>
  <calcPr fullCalcOnLoad="1"/>
</workbook>
</file>

<file path=xl/sharedStrings.xml><?xml version="1.0" encoding="utf-8"?>
<sst xmlns="http://schemas.openxmlformats.org/spreadsheetml/2006/main" count="684" uniqueCount="463">
  <si>
    <t>Наименование муниципальной программы, мероприятий программы, подпрограммы</t>
  </si>
  <si>
    <t>% выполнения от плана года</t>
  </si>
  <si>
    <t>Стипендиальная поддержка одаренных детей, обучающихся в МБОУ ДОД «ДМШ №2»</t>
  </si>
  <si>
    <t>Развитие системы поддержки одаренных детей и талантливой молодежи</t>
  </si>
  <si>
    <t>Повышение доступности образования для лиц с ограниченными возможностями здоровья и инвалидов, социальная поддержка детей</t>
  </si>
  <si>
    <t>Формирование здоровьесберегающих и безопасных условий организации образовательного процесса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</si>
  <si>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</si>
  <si>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 xml:space="preserve">Организация работ по перемещению, хранению бесхозяйных автотранспортных средств </t>
  </si>
  <si>
    <t>Проведение лекций, бесед  профилактического характера для молодежи</t>
  </si>
  <si>
    <t>6.1</t>
  </si>
  <si>
    <t>Начальник Управления по финансам</t>
  </si>
  <si>
    <t>Организация проведения кадастровых работ в отношении земельных участков, которые после разграничения государственной собственности на землю будут отнесены к муниципальной собственности</t>
  </si>
  <si>
    <t>Управление капитального строительства и благоустройства</t>
  </si>
  <si>
    <t xml:space="preserve">Фактическое выполнение мероприятий программы за отчетный период (тыс.руб.) </t>
  </si>
  <si>
    <t xml:space="preserve">Кассовое исполнение мероприятий программы за отчетный период (тыс.руб.) </t>
  </si>
  <si>
    <t>15</t>
  </si>
  <si>
    <t>2</t>
  </si>
  <si>
    <t>1.3</t>
  </si>
  <si>
    <t>2.2</t>
  </si>
  <si>
    <t>Управление культуры</t>
  </si>
  <si>
    <t>Согласовано:</t>
  </si>
  <si>
    <t>11</t>
  </si>
  <si>
    <t>3.1</t>
  </si>
  <si>
    <t>4.1</t>
  </si>
  <si>
    <t>1.4</t>
  </si>
  <si>
    <t>13</t>
  </si>
  <si>
    <t>4</t>
  </si>
  <si>
    <t>5</t>
  </si>
  <si>
    <t>2.1</t>
  </si>
  <si>
    <t>Всего</t>
  </si>
  <si>
    <t>в том числе по источникам</t>
  </si>
  <si>
    <t>12</t>
  </si>
  <si>
    <t>17</t>
  </si>
  <si>
    <t>14</t>
  </si>
  <si>
    <t>10</t>
  </si>
  <si>
    <t>3</t>
  </si>
  <si>
    <t>6</t>
  </si>
  <si>
    <t>1</t>
  </si>
  <si>
    <t>1.1</t>
  </si>
  <si>
    <t>1.2</t>
  </si>
  <si>
    <t>16</t>
  </si>
  <si>
    <t xml:space="preserve">ИТОГО: </t>
  </si>
  <si>
    <t>Внебюд-жетные средства</t>
  </si>
  <si>
    <t>1.5</t>
  </si>
  <si>
    <t>5.1</t>
  </si>
  <si>
    <t>4.2</t>
  </si>
  <si>
    <t>Финансовая поддержка субъектов малого и среднего предпринимательства</t>
  </si>
  <si>
    <t>Пляж "Молодежный" (10877 кв.м.)</t>
  </si>
  <si>
    <t xml:space="preserve">Пляж "Дальний" (23621кв.м.) </t>
  </si>
  <si>
    <t>7.1</t>
  </si>
  <si>
    <t>7.2</t>
  </si>
  <si>
    <t>3.2</t>
  </si>
  <si>
    <t>3.3</t>
  </si>
  <si>
    <t>3.4</t>
  </si>
  <si>
    <t>6.2</t>
  </si>
  <si>
    <t>18</t>
  </si>
  <si>
    <t>19</t>
  </si>
  <si>
    <t>20</t>
  </si>
  <si>
    <t>Подпрограмма "Оказание молодым семьям государственной поддержки для улучшения жилищных условий" (УЖКХ)</t>
  </si>
  <si>
    <t>8</t>
  </si>
  <si>
    <t>24</t>
  </si>
  <si>
    <t>25</t>
  </si>
  <si>
    <t>Управление жилищно-коммунального хозяйства (МУ "Социальная сфера")</t>
  </si>
  <si>
    <t>1.6</t>
  </si>
  <si>
    <t>1.7</t>
  </si>
  <si>
    <t>Управление по делам ГО и ЧС</t>
  </si>
  <si>
    <t>5.2</t>
  </si>
  <si>
    <t>2.3</t>
  </si>
  <si>
    <t>2.4</t>
  </si>
  <si>
    <t>Отсыпка песком</t>
  </si>
  <si>
    <t>26</t>
  </si>
  <si>
    <t>Пляж "Колибри" (7500 кв.м.)</t>
  </si>
  <si>
    <t>№  п./п.</t>
  </si>
  <si>
    <t>Е.Б. Соловьева</t>
  </si>
  <si>
    <t>27</t>
  </si>
  <si>
    <t>Поставка и транспортировка природного газа для Мемориального комплекса «Вечный огонь»</t>
  </si>
  <si>
    <t>Стипендиальная поддержка одаренных детей, обучающихся в МБОУ ДОД «ДМШ №1»</t>
  </si>
  <si>
    <t>Стипендиальная поддержка одаренных детей, обучающихся в МБОУ ДОД «ДХШ»</t>
  </si>
  <si>
    <t>Стипендиальная поддержка одаренных детей, обучающихся в МБОУ ДОД «ДШИ»</t>
  </si>
  <si>
    <t>Средства бюджета округа</t>
  </si>
  <si>
    <t>Межбюд-жетные трансфер-ты из федераль-ного бюджета</t>
  </si>
  <si>
    <t>Межбюд-жетные трансфер-ты из областного бюджета</t>
  </si>
  <si>
    <t>Межбюд-жетные трансферты из федераль-ного бюджета</t>
  </si>
  <si>
    <t>Санитарное содержание и обслуживание территории</t>
  </si>
  <si>
    <t>Исследования воды и песка</t>
  </si>
  <si>
    <t>Вывоз и захоронение твердых бытовых отходов</t>
  </si>
  <si>
    <t>Содержание медицинского персонала</t>
  </si>
  <si>
    <t>2.5</t>
  </si>
  <si>
    <t>Пляж "Нептун" (11384 кв.м.)</t>
  </si>
  <si>
    <t>3.5</t>
  </si>
  <si>
    <t>Пляж по адресу ул.Набережная,21 (1251кв.м.)</t>
  </si>
  <si>
    <t>Пляж по адресу мкр.Заозерный,4 (6431кв.м.)</t>
  </si>
  <si>
    <t>Пляж "Восточный" в пос. Метлино (1556 кв.м.)</t>
  </si>
  <si>
    <t>7</t>
  </si>
  <si>
    <t>Пляж "Южный" в пос. Новогорный (953 кв.м.)</t>
  </si>
  <si>
    <t>9</t>
  </si>
  <si>
    <t>Оказание единовременной материальной помощи по индивидуальным обращениям</t>
  </si>
  <si>
    <t>Выплата компенсации расходов на оплату стоимости проезда на автомобильном транспорте, относящегося к категории такси, до социально значимых объектов инфраструктуры Озерского городского округа, утвержденных постановлением администрации округа, и обратно</t>
  </si>
  <si>
    <t>Предоставление ежемесячного денежного содержания</t>
  </si>
  <si>
    <t>Выплата социального пособия на погребение</t>
  </si>
  <si>
    <t>Предоставление бесплатного горячего питания в организациях общественного питания</t>
  </si>
  <si>
    <t xml:space="preserve">Компенсация стоимости проездного билета для проезда на городском и пригородном автомобильном транспорте общего пользования </t>
  </si>
  <si>
    <t xml:space="preserve">Прочие расходы (транспортные расходы, на проведение праздничных мероприятий, приобретение подарков и сувениров) </t>
  </si>
  <si>
    <t>Приобретение средств реабилитации (кресло-коляски, трости, костыли и т.д.) для пункта проката и «Школы реабилитации», материально-техническое оснащение зала лечебной физкультуры и комнаты психологической разгрузки в МУ «Комплексный центр»</t>
  </si>
  <si>
    <t>«Развитие образования в Озерском городском округе» на 2014-2018 годы (УО)</t>
  </si>
  <si>
    <t>Развитие инфраструктуры образовательных учреждений</t>
  </si>
  <si>
    <t>Поддержка и развитие образовательных учреждений</t>
  </si>
  <si>
    <t>Поддержка и развитие профессионального мастерства педагогических работников</t>
  </si>
  <si>
    <t>Обеспечение деятельности по реализации муниципальной программы «Социальная поддержка населения Озерского городского округа»</t>
  </si>
  <si>
    <t>Компенсация стоимости ученического проездного билета для проезда на городском автомобильном транспорте общего пользования (ежемесячно)</t>
  </si>
  <si>
    <t>Проведение лабораторных исследований компонентов окружающей среды</t>
  </si>
  <si>
    <t>Капитальный ремонт и реконструкция сетей наружного освещения на территории Озерского городского округа</t>
  </si>
  <si>
    <t>Замена существующих дорожных знаков  на знаки с повышенной яркостью (с флуоресцентным покрытием) на территории Озерского городского округа</t>
  </si>
  <si>
    <t>Проведение лекций, бесед  профилактического характера для молодежи по способам  противодействия распространению ВИЧ-СПИД</t>
  </si>
  <si>
    <t>8.1</t>
  </si>
  <si>
    <t>8.2</t>
  </si>
  <si>
    <t>15.2</t>
  </si>
  <si>
    <t>Изготовление и приобретение средств наглядной агитации (плакатов) по вопросам противодействия преступлениям и правонарушениям</t>
  </si>
  <si>
    <t xml:space="preserve">реализации муниципальных программ Озерского городского округа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</si>
  <si>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ОТЧЕТ (ИНФОРМАЦИЯ)                                                                                                                                                                                                                                                                о </t>
  </si>
  <si>
    <t>«Профилактика преступлений и правонарушений на территории Озерского городского округа» на 2015 год и на плановый период 2016 и 2017 годов (Администрация ОГО (Служба по безопасности)</t>
  </si>
  <si>
    <t>Предоставление субсидий на проведение ремонтных работ по обеспечению выполнения требований к санитарно-бытовым условиям и охране здоровья обучающихся (в т.ч составление проектно-сметной документации и проведение экспертизы)</t>
  </si>
  <si>
    <t>10.1</t>
  </si>
  <si>
    <t>10.2</t>
  </si>
  <si>
    <t>14.1</t>
  </si>
  <si>
    <t>14.2</t>
  </si>
  <si>
    <t>14.3</t>
  </si>
  <si>
    <t>Обеспечение деятельности добровольной народной дружины «Озерская»</t>
  </si>
  <si>
    <t>Установка счетного устройства на газоснабжение мемориала «Вечный огонь»</t>
  </si>
  <si>
    <t>15.1</t>
  </si>
  <si>
    <t>21</t>
  </si>
  <si>
    <t>22</t>
  </si>
  <si>
    <t>23</t>
  </si>
  <si>
    <t>Ликвидация несанкционированных свалок на территории Озерского городского округа</t>
  </si>
  <si>
    <t xml:space="preserve">Финансирование, утвержденное в программе                                                  на 2017 год (тыс.руб.)                                                </t>
  </si>
  <si>
    <t>«Доступное и комфортное жилье - гражданам России» в Озерском городском округе» на 2017 - 2019 годы - всего, в т.ч. по подпрограммам:</t>
  </si>
  <si>
    <t>Ведение дежурного (опорного) плана застройки и инженерной инфраструктуры населенных пунктов Озерского городского округа</t>
  </si>
  <si>
    <t>Осуществление демонтажа рекламных конструкций на территории Озерского городского округа</t>
  </si>
  <si>
    <t>"Оздоровление экологической обстановки на территории Озерского городского округа" на 2017 год и на плановый период 2018 и 2019 годов (Администрация ОГО (Отдел охраны окружающей среды))</t>
  </si>
  <si>
    <t xml:space="preserve">Предоставление субсидий на развитие городской образовательной информационной системы, интегрированной в областное образовательное пространство аттестация компьютерного оборудования. Предоставление субсидий на оснащение (приобретение оборудования или материальных запасов)  для пунктов проведения государственной итоговой аттестации обучающихся  в форме единого государственного  экзамена 
</t>
  </si>
  <si>
    <t>Предоставление субсидий на развитие материально-технической базы  образовательных учреждений (в т.ч. развитие предметных лабораторий)</t>
  </si>
  <si>
    <t>Предоставление субсидий на  участие руководящих,  педагогических и иных работников  в  семинарах по общеобразовательным программам дошкольного образования, отвечающим федеральным государственным образовательным стандартам основной общеобразовательной программы дошкольного, начального общего, основного общего, среднего общего образования и в иных семинарах различной направленности</t>
  </si>
  <si>
    <t>Обучение и повышение квалификации руководящих и педагогических работников образовательных учреждений</t>
  </si>
  <si>
    <t>Изготовление и приобретение средств наглядной агитации (плакатов) по вопросам противодействия коррупции</t>
  </si>
  <si>
    <t>«Поддержка и развитие малого и среднего предпринимательства в Озерском городском округе» на 2017 год и на плановый период 2018 и 2019 годов» (ОРПиПР)</t>
  </si>
  <si>
    <t>«Развитие муниципальной службы в Озерском городском округе Челябинской области» на 2017 год и на плановый период 2018 - 2019 годов (ОКиМС)</t>
  </si>
  <si>
    <t>Обучение муниципальных служащих на краткосрочных курсах повышения квалификации</t>
  </si>
  <si>
    <t>Обучение муниципальных служащих на курсах повышения квалификации 72 и более часовой программе</t>
  </si>
  <si>
    <t xml:space="preserve">«Разграничение государственной собственности на землю и обустройство земель» на 2017 год и на плановый период 2018 и 2019 годов (УИО) </t>
  </si>
  <si>
    <t>"Снижение рисков и смягчение последствий чрезвычайных ситуаций природного и техногенного характера в Озерском городском округе Челябинской области на 2017 год и на плановый период 2018 и 2019 годов (ГО и ЧС)</t>
  </si>
  <si>
    <t xml:space="preserve">Поддержание в работоспособном состоянии системы централизованного оповещения </t>
  </si>
  <si>
    <t>Подготовка, размещение и распространение информационных материалов по основам безопасности и действиям в ЧС различного характера</t>
  </si>
  <si>
    <t xml:space="preserve">«Пожарная безопасность муниципальных учреждений  и выполнение первичных мер пожарной безопасности на территории Озерского городского округа» на 2017 год и на плановый период 2018 и 2019 годов </t>
  </si>
  <si>
    <t>Устройство противопожарных разрывов около населенных пунктов</t>
  </si>
  <si>
    <t>Проектирование и оборудование системой обнаружения пожара, оповещения и управления эвакуацией людей при пожаре, здания МУ ПСС по ул. Архипова, 1а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</si>
  <si>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2017 год и на плановый период 2018 и 2019 годов (УКСиБ)</t>
  </si>
  <si>
    <t>Капитальный ремонт автодороги пос. Метлино – пос. Большой  Куяш, (ПИР)</t>
  </si>
  <si>
    <t>в том числе остатки финансирования по переходящим объектам с 2016 года</t>
  </si>
  <si>
    <t>Капитальный ремонт автодороги Озерское шоссе, (ПИР), г. Озерск Челябинская область</t>
  </si>
  <si>
    <t>Капитальный ремонт автодороги по ул. Кыштымская-ул. Курчатова-ул. Аргаяшская, п. Новогорный, Озерский городской округ, Челябинская область, (ПИР)</t>
  </si>
  <si>
    <t>Строительство блочной  трансформаторной  подстанции 191А в районе ДТДиМ, (ПИР), г. Озерск Челябинская область</t>
  </si>
  <si>
    <t>Капитальный ремонт автодороги по улице Челябинская (от светофора в районе канала до Метлинского шоссе),  г. Озерск Челябинская область</t>
  </si>
  <si>
    <t>Инженерные изыскания для организации строительства индустриального парка "Новогорный", Озерского городского округа Челябинской обл.</t>
  </si>
  <si>
    <t>Обустройство пешеходных переходов (устройство искусственных неровностей, пешеходных ограждений, светофоров типа Т.7), в том числе ПИР</t>
  </si>
  <si>
    <t>Установка дублирующих дорожных знаков 5.19.1 и 5.19.2 на флуоресцентной пленке желто-зеленого цвета, в том числе ПИР</t>
  </si>
  <si>
    <t xml:space="preserve">Вырубка старовозрастных, больных и аварийных деревьев на территории Озерского городского округа 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</si>
  <si>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Озерского городского округа </t>
  </si>
  <si>
    <t>Субсидия из бюджета Озерского городского округа Челябинской области в целях возмещения затрат на капитальный ремонт, ремонт и устройство объектов, предназначенных для обслуживания и эксплуатации многоквартирных домов, элементов озеленения и благоустройства дворовых территорий, входящих в состав общего имущества многоквартирных домов Озерского городского округа</t>
  </si>
  <si>
    <t>Отлов безнадзорных животных на территории Озерского городского округа</t>
  </si>
  <si>
    <t>"Сохранение и использование историко-культурного наследия Озерского городского округа" на 2017 год и на плановый период 2018 и 2019 годов (УКСиБ)</t>
  </si>
  <si>
    <t>Поверка пожарных кранов на водоотдачу, ежегодное техническое обслуживание огнетушителей МКУ «УКС ОГО»</t>
  </si>
  <si>
    <t>Замена горючих материалов на путях эвакуации, ремонт полов в помещении негорючими материалами в МКУ «УКС Озерского городского округа» (склад №14)</t>
  </si>
  <si>
    <t>Монтаж пожарной сигнализации и оповещения людей о пожаре помещений по адресу: улица Октябрьская, 51</t>
  </si>
  <si>
    <t>Капитальный ремонт канализационно-очистных сооружений по ул. Кызылташская, 11, г. Озерск Челябинской области (ПИР)</t>
  </si>
  <si>
    <t>«Доступная среда» на 2017 год и на плановый период 2018 и 2019 годов</t>
  </si>
  <si>
    <t>Замена теплообменника в здании общежития по ул.Труда,3а                   п. Новогорный</t>
  </si>
  <si>
    <t>8.3</t>
  </si>
  <si>
    <t>Приобретение медицинских аптечек, мягкого инвентаря</t>
  </si>
  <si>
    <t>Субсидирование части затрат СМСП,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</t>
  </si>
  <si>
    <t>Субсидирование части затрат СМСП, связанных с уплатой первого взноса(аванса) при заключении договора (договоров)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</si>
  <si>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Субсидирование части затрат субъектов социального предпринимательства – СМСП, осуществляющих социально ориентированную деятельность, направленную на достижение общественно полезных целей, улучшение условий 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</t>
  </si>
  <si>
    <t>«Социальная поддержка населения Озерского городского округа» на 2017 год и на плановый период 2018 и 2019 годов (УСЗН)</t>
  </si>
  <si>
    <t xml:space="preserve">Предоставление поддержки общественным некоммерческим организациям в форме субсидий </t>
  </si>
  <si>
    <t xml:space="preserve">«Поддержка одаренных детей, обучающихся в учреждениях дополнительного образования, подведомственных Управлению культуры администрации Озерского городского округа» на 2017 год и плановый период 2018 и 2019 годов (УК)
</t>
  </si>
  <si>
    <t>Оборудование специальными знаками помещений для информирования инвалидов и маломобильных групп населения в здании МБУ ТК "Золотой петушок"</t>
  </si>
  <si>
    <t xml:space="preserve">«Обустройство территории пляжей Озерского городского округа для организации досуга населения» на 2017 год и на плановый период 2018 и 2019 годов  </t>
  </si>
  <si>
    <t>Ремонт системы водяного пожаротушения (дренчерные и сплинклерные узлы управления) МБУ ОТДиК «Наш дом»</t>
  </si>
  <si>
    <t>Замена деревянных пожарных шкафов на негорючие, имеющие элементы для обеспечения их опломбирования и фиксации в закрытом положении МБУ ТК «Золотой петушок»</t>
  </si>
  <si>
    <t>Замена покрытия стен на путях эвакуации негорючими материалами в фойе 1 этажа МКУК «ЦБС»</t>
  </si>
  <si>
    <t>Замена напольного покрытия на несгораемые материалы МБУ ДК «Синегорье»</t>
  </si>
  <si>
    <t>Установка пожарных извещателей в защищаемых АПС помещениях МБУДО «ДМШ № 1»</t>
  </si>
  <si>
    <t>Монтаж сетей эвакуационного освещения, которое должно включаться при прекращении электропитания рабочего освещения МБУДО «ДМШ № 1»</t>
  </si>
  <si>
    <t>Оборудование АПС помещения электрощитовой в подвале МБУДО «ДМШ № 1»</t>
  </si>
  <si>
    <t>Проверка состояния огнезащитной обработки (пропитки) деревянных конструкций сцены большого зала и сценических штор МБУДО «ДМШ № 1»</t>
  </si>
  <si>
    <t>Огнезащитная обработка планшета сцены большого зала МБУДО «ДМШ № 1»</t>
  </si>
  <si>
    <t>Ремонт пожарной лестницы выхода из большого зала на улицу МБУДО «ДМШ № 1»</t>
  </si>
  <si>
    <t>Замена покрытия стен негорючими материалами на путях эвакуации (выставочный зал) МБУДО «ДШИ»</t>
  </si>
  <si>
    <t xml:space="preserve">"Профилактика терроризма, минимизация и (или) ликвидация последствий проявлений терроризма на территории  Озерского городского округа" на 2017 год и на плановый период 2018 и 2019 годов (УК) </t>
  </si>
  <si>
    <t xml:space="preserve">Установка системы видеонаблюдения </t>
  </si>
  <si>
    <t>«Укрепление материально-технической базы муниципальных учреждений культуры Озерского городского округа» на 2017 год и на плановый период 2018 и 2019 годов» (УК)</t>
  </si>
  <si>
    <t>Установка насоса системы отопления в здании МКУК «ЦБС»</t>
  </si>
  <si>
    <t>Утепление потолков здания хоз. двора МБУ ПКиО</t>
  </si>
  <si>
    <t>Замена ламп накаливания на энергосберегающие лампы в здании МБУ «ЦКиДМ»</t>
  </si>
  <si>
    <t>Государственная поверка узла учета энергоресурсов в здании МБУДО «ДШИ»</t>
  </si>
  <si>
    <t>«Организация летнего отдыха, оздоровления, занятости детей и подростков Озерского городского округа» на 2017 год и на плановый период  2018 и 2019 годов (УО)</t>
  </si>
  <si>
    <t>Предоставление субсидии на иные цели на организацию отдыха детей в летних оздоровительных лагерях «Орленок», «Звездочка», «Отважных» (в т.ч. отправка детей в трудовой лагерь «Приморский»</t>
  </si>
  <si>
    <t>Предоставление субсидии на иные цели на организацию оздоровительных лагерей с дневным пребыванием детей  на базе общеобразовательных организаций</t>
  </si>
  <si>
    <t>Предоставление субсидии на иные цели на организацию временных рабочих мест для подростков (в т.ч. детей находящихся в трудной жизненной ситуации)</t>
  </si>
  <si>
    <t>Предоставление субсидии на иные цели на организацию летнего отдыха одаренных детей и подростков с выездом в другие районы Челябинской области и субъекты Российской Федерации</t>
  </si>
  <si>
    <t>Предоставление субсидии на иные цели на организацию походов, сплавов, экспедиций, учебно-тренировочных сборов с детьми и подростками</t>
  </si>
  <si>
    <t>Предоставление субсидий на организацию отдыха воспитанников МБОУ «Детский дом» в загородных лагерях</t>
  </si>
  <si>
    <t>«Организация питания в муниципальных общеобразовательных организациях Озерского городского округа» на 2017 год и на плановый период 2018 и 2019 годов» (УО)</t>
  </si>
  <si>
    <t xml:space="preserve">Предоставление субсидии на иные цели общеобразовательным организациям на организацию школьного питания 
</t>
  </si>
  <si>
    <t>Приобретение оборудования для столовых общеобразовательных организаций</t>
  </si>
  <si>
    <t xml:space="preserve">Предоставление субсидий на оказание единовременной материальной помощи молодым специалистам образовательных учреждений
</t>
  </si>
  <si>
    <t>Предоставление субсидий на проведение всероссийского, регионального  или муниципального конкурса "Педагог года", "Учитель года"</t>
  </si>
  <si>
    <t>Проведение  конференций педагогических работников городского округа</t>
  </si>
  <si>
    <t xml:space="preserve">Предоставление субсидий на проведение муниципального конкурса, поощрения обучающихся муниципальных образовательных учреждений, реализующих программы начального, основного, среднего общего образования, «Ученик года» </t>
  </si>
  <si>
    <t>Предоставление субсидий на проведение муниципального этапа всероссийской олимпиады школьников по общеобразовательным предметам, организация участия дошкольников, школьников, в региональном (областном), заключительном (всероссийском) этапах всероссийской олимпиады дошкольников и школьников по общеобразовательным предметам, организация участия школьников и сопровождающих лиц в региональных, межрегиональных, международных олимпиадах по общеобразовательным предметам</t>
  </si>
  <si>
    <t>Предоставление субсидий на проведение образовательными учреждениями  муниципальных массовых мероприятий художественно-эстетической, физкультурно-спортивной, интеллектуальной, эколого-биологической технической, военно-патриотической направленностей, утвержденных приказами Управления образования</t>
  </si>
  <si>
    <t xml:space="preserve">Предоставление субсидий на организацию участия обучающихся и сопровождающих лиц образовательных учреждений  в региональных, межрегиональных всероссийских, международных массовых мероприятиях художественно-эстетической, физкультурно-спортивной, интеллектуальной, эколого-биологической технической, военно-патриотической направленностей </t>
  </si>
  <si>
    <t>Поощрение обучающихся значком отличия Управления образования, награждение грамотами обучающихся, участвовавших в олимпиадах (победитель, призер)</t>
  </si>
  <si>
    <t>Предоставление мер социальной поддержки  гражданам, обучающихся по программам высшего профессионального педагогического образования  по очной форме обучения на основании заключенных договоров о целевом обучении  (стипендия)</t>
  </si>
  <si>
    <t>Поддержка детей из малообеспеченных, неблагополучных семей, оказавшихся  в трудной жизненной ситуации путем компенсации родительской платы (полностью или частично)</t>
  </si>
  <si>
    <t>Предоставление субсидий на обеспечение комплексной безопасности образовательных учреждений (в т.ч. составление проектно-сметной документации по реконструкции детских пришкольных площадок, мероприятия по противопожарной защищенности)</t>
  </si>
  <si>
    <t>Предоставление субсидии на иные цели на создание условий для занятий физической культурой и спортом в общеобразовательных организациях, расположенных в сельской местности (ремонт спортзала)</t>
  </si>
  <si>
    <t>"Благоустройство Озерского городского округа" на 2017 год и на плановый период 2018 и 2019 годов (УКСиБ)</t>
  </si>
  <si>
    <t>26.1</t>
  </si>
  <si>
    <t>26.2</t>
  </si>
  <si>
    <t xml:space="preserve">в том числе остатки финансирования 2016 года </t>
  </si>
  <si>
    <t>Организация и проведение профилактических акций</t>
  </si>
  <si>
    <t>Изготовление печатной продукции, средств наглядной агитации по вопросам профилактики наркомании</t>
  </si>
  <si>
    <t>Организация подготовки и проведения мероприятий                  в рамках Всемирного дня охраны труда (семинары-совещания, выставки, конкурсы)</t>
  </si>
  <si>
    <t>28</t>
  </si>
  <si>
    <t>«Улучшение условий охраны труда на территории Озерского городского округа» на 2017 год и на плановый период 2018 и 2019 годов (Администрация ОГО (Охрана труда))</t>
  </si>
  <si>
    <t>Организация обучения и проверки знаний требований охраны труда в администрации, муниципальных бюджетных (казенных) учреждениях Озерского городского округа</t>
  </si>
  <si>
    <t>Проведение землеустроительных работ по описанию местоположения границ населенных пунктов д. Селезни и п. Татыш Озерского городского округа Челябинской области</t>
  </si>
  <si>
    <t>Предоставление субсидий на обеспечение комплексной безопасности образовательных учреждений (проведение мероприятий по антитеррористической защищённости образовательных учреждений (в т.ч. установка видеонаблюдения))</t>
  </si>
  <si>
    <t>Капитальный ремонт автодороги Каслинское шоссе от границы Озерского городского округа до ул. Коммуны в г. Касли, (ПИР)</t>
  </si>
  <si>
    <t xml:space="preserve">«Повышение безопасности дорожного движения на территории Озерского городского округа» на 2017 год и на плановый период 2018 и 2019 годов (УКСиБ)  </t>
  </si>
  <si>
    <t>"Профилактика экстремизма, минимизация и (или) ликвидация последствий проявлений экстремизма" на территории Озерского городского округа на 2017 год и на плановый период 2018 и 2019 годов (УК)</t>
  </si>
  <si>
    <t>Проведение массовых мероприятий по профилактике экстремизма и укреплению толерантности (МБУ «ПКиО»)</t>
  </si>
  <si>
    <t>Разработка проекта планировки территории, совмещенного с проектом межевания территории, предназначенной для размещения объектов промышленного назначения в п. Новогорный Озерского городского округа</t>
  </si>
  <si>
    <t>Обеспечение обслуживания и содержания маломобильных граждан, находящихся на постельном режиме или передвигающихся с посторонней помощью, и проживающих на базе муниципального стационарного учреждения социального обслуживания «Дом-интернат для престарелых и инвалидов»</t>
  </si>
  <si>
    <t>Приобретение основных средств для муниципальных домов культуры (приобретение 2–х компьютеров, ноутбука и оргтехники, светового и звукового оборудования)</t>
  </si>
  <si>
    <t xml:space="preserve">Приобретение грузопассажирского микроавтобуса </t>
  </si>
  <si>
    <t>Постановочные расходы по созданию спектаклей для муниципальных театров</t>
  </si>
  <si>
    <t>29</t>
  </si>
  <si>
    <t xml:space="preserve">Благоустройство детской игровой площадки на территории Детского парка г. Озерска </t>
  </si>
  <si>
    <t>«Формирование современной городской среды в Озерском городском округе» на 2017 год</t>
  </si>
  <si>
    <t>29.1</t>
  </si>
  <si>
    <t>«Противодействие злоупотреблению наркотическими средствами и их незаконному обороту в Озерском городском округе» на 2017 год и плановый период 2018 и 2019 годов (Управление по ФКиС)</t>
  </si>
  <si>
    <t>«Противодействие распространению ВИЧ-СПИД в Озерском городском округе» на 2015 год и на плановый период 2016-2017 годов  (Управление по ФКиС)</t>
  </si>
  <si>
    <t>в том числе дополнительная социальная выплата при рождении ребенка</t>
  </si>
  <si>
    <t xml:space="preserve">Предоставление молодым семьям социальных выплат в форме свидетельств на приобретение жилья, </t>
  </si>
  <si>
    <t>1.8</t>
  </si>
  <si>
    <t>Развитие инфраструктуры и материально-технической базы Управления образования</t>
  </si>
  <si>
    <t>Приобретение компьютерного оборудования (АРМ)</t>
  </si>
  <si>
    <t>Капитальный ремонт автодороги пос. Метлино – пос. Большой  Куяш</t>
  </si>
  <si>
    <t>Реконструкция Дворца спорта по ул. Кирова, 16 «А» в г. Озерске Челябинской области (ПИР)</t>
  </si>
  <si>
    <t>Строительство кабельной трассы 6кВ от ЦРП-3А до РП7 и от ЦРП-3А до точки врезки в районе технологического моста ул.Челябинская, г. Озерск, Челябинская обл.(ПИР)</t>
  </si>
  <si>
    <t>Капитальный ремонт напорного коллектора Ду 700 мм в районе гаражей ВНИПИЭТ в г. Озерске, Челябинской области</t>
  </si>
  <si>
    <t xml:space="preserve">Реконструкция теплосети от ТК 25/18 до ТК 26/3 с реконструкцией тепловой камеры ТК 25/18, г. Озерск, Челябинская обл. </t>
  </si>
  <si>
    <t>Реконструкция системы водоснабжения насосно-фильтровальной станции, г. Озерск, Челябинская область (ПИР)</t>
  </si>
  <si>
    <t>4 очередь строительства газопровода в поселке Новогорный Озерского городского округа Челябинской области</t>
  </si>
  <si>
    <t>Капитальный ремонт теплосети по ул. Герцена от тепловой камеры ТК-3 до ТК-4, г. Озерск, Челябинская область</t>
  </si>
  <si>
    <t>Завершение восстановления коллектора Д 700 мм, по адресу ул. Дзержинского 35 (капитальный ремонт), г. Озерск, Челябинская область</t>
  </si>
  <si>
    <t>Капитальный ремонт напорного канализационного коллектора Ду 500 мм к зданию коллекторной на территории КОС, г. Озерск Челябинской области</t>
  </si>
  <si>
    <t>Капитальный ремонт напорного канализационного коллектора Ду 500 мм № 3 в районе АЗС «Бетта» г.Озерск Челябинской области</t>
  </si>
  <si>
    <t>Капитальный ремонт проспекта Ленина по Кыштымский перекресток в г. Озерске Челябинской области</t>
  </si>
  <si>
    <t>Оснащение светофорных объектов звуковыми сигнализаторами регулируемого пешеходного перехода на пересечении пр. К.Маркса-ул.Октябрьская</t>
  </si>
  <si>
    <t>Подпрограмма "Мероприятия по переселению граждан из жилищного фонда, признанного непригодным для проживания" (УКСиБ)</t>
  </si>
  <si>
    <t>Снос ветхо-аварийного жилья</t>
  </si>
  <si>
    <t>29.2</t>
  </si>
  <si>
    <t>Благоустройство дворовых территории Озерского городского округа, в том числе:</t>
  </si>
  <si>
    <t>Благоустройство общественных территорий Озерского городского округа, в том числе:</t>
  </si>
  <si>
    <t>1.9</t>
  </si>
  <si>
    <t>1.13</t>
  </si>
  <si>
    <t>1.10</t>
  </si>
  <si>
    <t>1.11</t>
  </si>
  <si>
    <t>1.12</t>
  </si>
  <si>
    <t>1.14</t>
  </si>
  <si>
    <t>1.15</t>
  </si>
  <si>
    <t>1.16</t>
  </si>
  <si>
    <t>1.17</t>
  </si>
  <si>
    <t>Управление жилищно-коммунального хозяйства</t>
  </si>
  <si>
    <t>Капитальный ремонт сетей электроснабжения, Челябинская область, г. Озерск, п. Татыш, железнодорожная станция</t>
  </si>
  <si>
    <t>Капитальный ремонт МБДОУ «Родничок», Челябинская область, г. Озерск, п. Новогорный, ул. Советская, 2а</t>
  </si>
  <si>
    <t>«Обеспечение градостроительной деятельности на территории Озерского городского округа Челябинской области»  (УАиГ)</t>
  </si>
  <si>
    <t xml:space="preserve">за 9 месяцев 2017 года </t>
  </si>
  <si>
    <t xml:space="preserve">«Молодежь Озерска» на 2017 год и на плановый период 2018 и 2019 годов </t>
  </si>
  <si>
    <t>Администрация Озерского городского округа</t>
  </si>
  <si>
    <t>12.1</t>
  </si>
  <si>
    <t>12.2</t>
  </si>
  <si>
    <t>Организация и проведение форума "Перспектива" (МБУ "КДЦ")</t>
  </si>
  <si>
    <t>Организация и проведение праздника "День молодежи" (МБУ "КДЦ")</t>
  </si>
  <si>
    <t>Поверка оборудования узла учета тепла в здании общежития по ул. Уральская,7</t>
  </si>
  <si>
    <t>Благоустройство дворовой территории по адресу: г. Озерск, ул. Матросова, д. № 28 (обеспечение  освещения дворовой территории)</t>
  </si>
  <si>
    <t>Благоустройство дворовой территории по адресу: г. Озерск,пр. Карла Маркса,  д. № 7 (обеспечение освещения дворовой территории)</t>
  </si>
  <si>
    <t>Благоустройство дворовой территории г. Озерск, ул. Трудящихся, д. №№ 32, 34, 36, 38 (обеспечение освещения дворовой территории)</t>
  </si>
  <si>
    <t xml:space="preserve">Благоустройство дворовой территории г. Озерск, ул. Трудящихся, д. №№ 24, 26, 28, 30  (обеспечение освещения дворовой территории) </t>
  </si>
  <si>
    <t>Благоустройство дворовой территории г. Озерск, ул. Трудящихся, д. № 41 (обеспечение освещения дворовой территории)</t>
  </si>
  <si>
    <t>Благоустройство дворовой территории г. Озерск, ул. Трудящихся, д. №№ 37, 39, 39А, ул. Мира, д. №№ 34, 36, 38, 38А, ул. Южная,  д. №№  1, 3 (обеспечение освещения дворовой территории)</t>
  </si>
  <si>
    <t>Благоустройство дворовой территории г. Озерск, ул. Трудящихся, д. №№ 33, 35, ул. Южная, д. №№ 5  (обеспечение освещения дворовой территории)</t>
  </si>
  <si>
    <t xml:space="preserve">Благоустройство дворовой территории г. Озерск, ул. Трудящихся, д. №№ 25, 27, 29, 31, ул. Южная, д. №№ 6, 6А (обеспечение освещения дворовой территории) </t>
  </si>
  <si>
    <t>ул. Южная, д. №№ 2, 4, 4А, ул. Мира, д. №№ 28,26  (обеспечение освещения дворовой территории)</t>
  </si>
  <si>
    <t>ул. Мира, д. №№ 22, 24, ул. Маяковского, д. №№ 1, 3, ул. Трудящихся, д. № 21  (обеспечение освещения дворовой территории)</t>
  </si>
  <si>
    <t>Благоустройство дворовой территории г. Озерск, ул. Маяковского, д. №№ 2, 4, ул. Мира, д. №№ 16, 18, 20, ул. Трудящихся,15, 15А, 17, 19  (обеспечение освещения дворовой территории)</t>
  </si>
  <si>
    <t>Благоустройство дворовой территории г. Озерск,ул. Трудящихся, д. № 16  (обеспечение освещения дворовой территории)</t>
  </si>
  <si>
    <t>Благоустройство дворовой территории г. Озерск, ул. Первомайская, д. №№ 1, 3  (обеспечение освещения дворовой территории)</t>
  </si>
  <si>
    <t>Благоустройство дворовой территории г. Озерск, ул. Трудящихся, д. №№ 1, 3, 5  (обеспечение освещения дворовой территории)</t>
  </si>
  <si>
    <t>Благоустройство дворовой территории г. Озерск, ул. Мира, д. №№ 6, 8  (обеспечение освещения дворовой территории)</t>
  </si>
  <si>
    <t>Благоустройство дворовой территории г. Озерск, ул. Трудящихся, д. №№ 6, 8, 10  (обеспечение освещения дворовой территории)</t>
  </si>
  <si>
    <t>Благоустройство дворовой территории г. Озерск, ул. Трудящихся, д. № 7 (обеспечение освещения дворовой территории)</t>
  </si>
  <si>
    <t>1.18</t>
  </si>
  <si>
    <t>Благоустройство дворовой территории г. Озерск, пр. Карла Маркса, д. №№ 8, 10, бульвар Луначарского, д. № 23 (обеспечение освещения дворовой территории)</t>
  </si>
  <si>
    <t>1.19</t>
  </si>
  <si>
    <t>Благоустройство дворовой территории г. Озерск, пр. Карла Маркса, д. № 20 (обеспечение освещения дворовой территории)</t>
  </si>
  <si>
    <t>1.20</t>
  </si>
  <si>
    <t>Благоустройство дворовой территории г. Озерск, пр. Карла Маркса, д. №№ 22, 24 (обеспечение освещения дворовой территории)</t>
  </si>
  <si>
    <t>1.21</t>
  </si>
  <si>
    <t>Благоустройство дворовой территории г. Озерск, ул. Дзержинского, д. №№ 35, 37, 39, бульвар Гайдара, д. №№ 21, 17 (обеспечение освещения дворовой территории)</t>
  </si>
  <si>
    <t>1.22</t>
  </si>
  <si>
    <t>Благоустройство дворовой территории г. Озерск, бульвар Гайдара, д. №№ 11, 13 (обеспечение освещения дворовой территории)</t>
  </si>
  <si>
    <t>1.23</t>
  </si>
  <si>
    <t>Благоустройство дворовой территории г. Озерск, ул. Дзержинского, д. № 50 (обеспечение освещения дворовой территории)</t>
  </si>
  <si>
    <t>1.24</t>
  </si>
  <si>
    <t>Благоустройство дворовой территории г. Озерск, бульвар Луначарского, д. №  21, 27 (обеспечение освещения дворовой территории)</t>
  </si>
  <si>
    <t>1.25</t>
  </si>
  <si>
    <t>Благоустройство дворовой территории г. Озерск, ул. Дзержинского  д. №№ 52, 54, 56, бульвар Луначарского, д. № 19 (обеспечение освещения дворовой территории)</t>
  </si>
  <si>
    <t>1.26</t>
  </si>
  <si>
    <t>Благоустройство дворовой территории г. Озерск, ул. Дзержинского д. №№ 58, 60  (обеспечение освещения дворовой территории)</t>
  </si>
  <si>
    <t>1.27</t>
  </si>
  <si>
    <t xml:space="preserve">Благоустройство дворовой территории г. Озерск, ул. Дзержинского,д. №№ 55 (обеспечение освещения дворовой территории) </t>
  </si>
  <si>
    <t>1.28</t>
  </si>
  <si>
    <t xml:space="preserve">Благоустройство дворовой территории г. Озерск, ул. Дзержинского, д. №№ 59 (обеспечение освещения дворовой территории) </t>
  </si>
  <si>
    <t>1.29</t>
  </si>
  <si>
    <t>Благоустройство дворовой территории г. Озерск, ул. Монтажников, д. №№ 52, 54  (обеспечение освещения дворовой территории)</t>
  </si>
  <si>
    <t>1.30</t>
  </si>
  <si>
    <t>Благоустройство дворовой территории г. Озерск, ул. Монтажников, д.  № 56  (обеспечение освещения дворовой территории)</t>
  </si>
  <si>
    <t>1.31</t>
  </si>
  <si>
    <t>Благоустройство дворовой территории г. Озерск, пр. Калинина, д. №№ 1, 2, 3, 5, 7  (обеспечение освещения дворовой территории)</t>
  </si>
  <si>
    <t>1.32</t>
  </si>
  <si>
    <t xml:space="preserve">Благоустройство дворовой территории г. Озерск, пр. Калинина, д. №  9 (обеспечение освещения дворовой территории)   </t>
  </si>
  <si>
    <t>1.33</t>
  </si>
  <si>
    <t xml:space="preserve">Благоустройство дворовой территории г. Озерск, пр. Калинина, д. №№ 11, 13 (обеспечение освещения дворовой территории) </t>
  </si>
  <si>
    <t>1.35</t>
  </si>
  <si>
    <t>1.36</t>
  </si>
  <si>
    <t>1.37</t>
  </si>
  <si>
    <t>1.38</t>
  </si>
  <si>
    <t xml:space="preserve">Благоустройство дворовой территории г. Озерск, пр. Карла Маркса, д. № 3  (обеспечение освещения дворовой территории) </t>
  </si>
  <si>
    <t>1.39</t>
  </si>
  <si>
    <t>Благоустройство дворовой территории г. Озерск, ул. Дзержинского,д. №  34, ул. Матросова, д. № 20  (обеспечение освещения дворовой территории)</t>
  </si>
  <si>
    <t>1.40</t>
  </si>
  <si>
    <t>Благоустройство дворовой территории г. Озерск, пр. Карла Маркса, д. №№ 5, 9 (обеспечение освещения дворовой территории)</t>
  </si>
  <si>
    <t>1.41</t>
  </si>
  <si>
    <t>Благоустройство дворовой территории г. Озерск,пр. Карла Маркса, д. №№ 11, 13 (обеспечение освещения дворовой территории)</t>
  </si>
  <si>
    <t>1.42</t>
  </si>
  <si>
    <t xml:space="preserve">Благоустройство дворовой территории г. Озерск, пр. Карла Маркса, д. №№ 15 (обеспечение освещения дворовой территории) </t>
  </si>
  <si>
    <t>1.43</t>
  </si>
  <si>
    <t>Благоустройство дворовой территории г. Озерск, ул. Дзержинского, д. №  32, ул. Матросова, д. № 22 (обеспечение освещения дворовой территории)</t>
  </si>
  <si>
    <t>1.44</t>
  </si>
  <si>
    <t>Благоустройство дворовой территории г. Озерск, ул. Дзержинского, д. № 36, ул. Матросова, д. № 18 (обеспечение освещения дворовой территории)</t>
  </si>
  <si>
    <t>1.45</t>
  </si>
  <si>
    <t>Благоустройство дворовой территории г. Озерск, ул. Дзержинского, д. №  38, ул. Матросова, д. №16 (обеспечение освещения дворовой территории)</t>
  </si>
  <si>
    <t>1.46</t>
  </si>
  <si>
    <t>Благоустройство дворовой территории г. Озерск, ул. Матросова, д. 45 (обеспечение освещения дворовой территории)</t>
  </si>
  <si>
    <t>1.47</t>
  </si>
  <si>
    <t>Благоустройство дворовой территории г. Озерск, ул. Набережная, д. № 21 (обеспечение освещения дворовой территории)</t>
  </si>
  <si>
    <t>1.48</t>
  </si>
  <si>
    <t>Благоустройство дворовой территории г. Озерск, бульвар Луначарского, д. № 1,  ул. Октябрьская, д. № 26 (обеспечение освещения дворовой территории)</t>
  </si>
  <si>
    <t>1.49</t>
  </si>
  <si>
    <t xml:space="preserve">Благоустройство дворовой территории г. Озерск, бульвар Луначарского, д. №№ 3, 5, 7, пр. Карла Маркса, д. № 26 (обеспечение освещения дворовой территории) </t>
  </si>
  <si>
    <t>1.50</t>
  </si>
  <si>
    <t>Благоустройство дворовой территории г. Озерск, бульвар Луначарского, д. № 15 (обеспечение освещения дворовой территории)</t>
  </si>
  <si>
    <t>1.51</t>
  </si>
  <si>
    <t>Благоустройство дворовой территории г. Озерск, пр. Карла Маркса, д. № 16, бульвар Луначарского, д. № 9 (обеспечение освещения дворовой территории)</t>
  </si>
  <si>
    <t>1.52</t>
  </si>
  <si>
    <t>Благоустройство дворовой территории г. Озерск, бульвар Луначарского, д. № 13 (обеспечение освещения дворовой территории)</t>
  </si>
  <si>
    <t>1.53</t>
  </si>
  <si>
    <t>Благоустройство дворовой территории г. Озерск, ул. Набережная, д. № 47 (обеспечение освещения дворовой территории)</t>
  </si>
  <si>
    <t>1.54</t>
  </si>
  <si>
    <t>Благоустройство дворовой территории г. Озерск, ул. Набережная, д. №№ 49, 53, 55 (обеспечение освещения дворовой территории)</t>
  </si>
  <si>
    <t>1.55</t>
  </si>
  <si>
    <t>Благоустройство дворовой территории г. Озерск, пр. Карла Маркса, д. № 19 (обеспечение освещения дворовой территории)</t>
  </si>
  <si>
    <t>1.56</t>
  </si>
  <si>
    <t>Благоустройство дворовой территории г. Озерск, пр. Карла Маркса, д. №№ 21, 23 (обеспечение освещения дворовой территории)</t>
  </si>
  <si>
    <t>1.57</t>
  </si>
  <si>
    <t>Благоустройство дворовой территории г. Озерск,пр. Карла Маркса,д. №№ 25, 27 (обеспечение освещения дворовой территории)</t>
  </si>
  <si>
    <t>1.58</t>
  </si>
  <si>
    <t>Благоустройство дворовой территории г. Озерск, ул. Октябрьская, д. № 8 (обеспечение освещения дворовой территории)</t>
  </si>
  <si>
    <t>1.59</t>
  </si>
  <si>
    <t>Благоустройство дворовой территории г. Озерск, ул. Октябрьская, д. № 10 (обеспечение освещения дворовой территории)</t>
  </si>
  <si>
    <t>1.60</t>
  </si>
  <si>
    <t xml:space="preserve">Благоустройство дворовой территории г. Озерск, ул. Октябрьская, д. № 12 (обеспечение освещения дворовой территории) </t>
  </si>
  <si>
    <t>1.61</t>
  </si>
  <si>
    <t>Благоустройство дворовой территории г. Озерск, ул. Октябрьская, д.№№ 14, 16, 18 (обеспечение освещения дворовой территории)</t>
  </si>
  <si>
    <t>1.62</t>
  </si>
  <si>
    <t>Благоустройство дворовой территории г. Озерск, ул.Октябрьская, д. № 20 (обеспечение освещения дворовой территории)</t>
  </si>
  <si>
    <t>1.63</t>
  </si>
  <si>
    <t>Благоустройство дворовой территории г. Озерск, ул. Семенова, д. № 16 (обеспечение освещения дворовой территории)</t>
  </si>
  <si>
    <t>1.64</t>
  </si>
  <si>
    <t>Благоустройство дворовой территории г. Озерск,ул. Семенова, д. № 18 (обеспечение освещения дворовой территории)</t>
  </si>
  <si>
    <t>1.65</t>
  </si>
  <si>
    <t>Благоустройство дворовой территории г. Озерск, бульвар Гайдара, д. № 25, ул. Матросова, д. № 30 (обеспечение освещения дворовой территории)</t>
  </si>
  <si>
    <t>1.66</t>
  </si>
  <si>
    <t>Благоустройство дворовой территории г. Озерск, бульвар Гайдара, д. №№ 30, 32, ул. Матросова, д. № 38 (обеспечение освещения дворовой территории)</t>
  </si>
  <si>
    <t>1.67</t>
  </si>
  <si>
    <t>Благоустройство дворовой территории г. Озерск, бульвар Гайдара, д. № 28 (обеспечение освещения дворовой территории)</t>
  </si>
  <si>
    <t>1.68</t>
  </si>
  <si>
    <t>Благоустройство дворовой территории г. Озерск, бульвар Гайдара, д. № 3, ул. Дзержинского, д. № 63 (обеспечение освещения дворовой территории)</t>
  </si>
  <si>
    <t>1.69</t>
  </si>
  <si>
    <t>Благоустройство дворовой территории г. Озерск, бульвар Гайдара, д. № 4 (обеспечение освещения дворовой территории)</t>
  </si>
  <si>
    <t>1.70</t>
  </si>
  <si>
    <t>Благоустройство дворовой территории г. Озерск, бульвар Гайдара, д. № 6  (обеспечение освещения дворовой территории)</t>
  </si>
  <si>
    <t>1.71</t>
  </si>
  <si>
    <t>Благоустройство дворовой территории г. Озерск, бульвар Гайдара, д.  № 10, пр. Карла Маркса, д. № 2 (обеспечение освещения дворовой территории)</t>
  </si>
  <si>
    <t>1.72</t>
  </si>
  <si>
    <t>Благоустройство дворовой территории г. Озерск, пр. Карла Маркса, д. № 4, ул. Дзержинского, д. №№ 49, 51(обеспечение освещения дворовой территории)</t>
  </si>
  <si>
    <t>1.73</t>
  </si>
  <si>
    <t>Благоустройство дворовой территории г. Озерск,ул. Дзержинского, д. № 53 (обеспечение освещения дворовой территории)</t>
  </si>
  <si>
    <t>Благоустройство дворовой территории г. Озерск,ул. Дзержинского, д. № 57 (обеспечение освещения дворовой территории)</t>
  </si>
  <si>
    <t>Благоустройство дворовой территории г. Озерск, ул. Набережная, д. № 57 (обеспечение освещения дворовой территории)</t>
  </si>
  <si>
    <t>Благоустройство дворовой территории г. Озерск, ул. Набережная, д. № 59 (обеспечение освещения дворовой территории)</t>
  </si>
  <si>
    <t>Благоустройство дворовой территории г. Озерск, ул. Набережная, д. №№ 61, 63 (обеспечение освещения дворовой территории)</t>
  </si>
  <si>
    <t>Благоустройство остановочных пунктов  по пр. Карла Маркса г. Озерска, включая перекресток пр. Карла Маркса и ул. Октябрьская: «кинотеатр Октябрь», «магазин Русь», «магазин Мебельный», «пр. Карла Маркса, 4», «АТС», «гостиница Урал» (установка современных  остановочных комплексов)</t>
  </si>
  <si>
    <t>Благоустройство центральной улицы г. Озерска - пр. Ленина (капитальный ремонт наружного освещения)</t>
  </si>
  <si>
    <t>Благоустройство дворовой территории по адресу: г. Озерск, бульвар Гайдара, д. № 26 (оборудование парковочных мест)</t>
  </si>
  <si>
    <t>Благоустройство дворовой территории по адресу:г. Озерск, ул. Иртяшская, д. № 7 (установка скамеек, урн;  оборудование детской площадки;  оборудование парковочных мест)</t>
  </si>
  <si>
    <t xml:space="preserve">Благоустройство дворовой территории по адресу: г. Озерск, ул. Матросова, д. № 26 (установка скамеек, урн; устройство детской  площадки;  ремонт дворового проезда; ремонт пешеходной дорожки; озеленение)  </t>
  </si>
  <si>
    <t>Благоустройство дворовой территории по адресу: г. Озерск, пр. Ленина, д. № 84 (установка скамеек,  урн)</t>
  </si>
  <si>
    <t>Благоустройство дворовой территории по адресу: г. Озерск, пр. Ленина, д. № 26 (обеспечение освещения дворовой территории)</t>
  </si>
  <si>
    <t xml:space="preserve">Благоустройство дворовой территории по адресу: г. Озерск, пр. Победы, д. № 40 (оборудование детской площадки) </t>
  </si>
  <si>
    <t xml:space="preserve">ул. Свердлова, д. № 3 </t>
  </si>
  <si>
    <t xml:space="preserve">ул. Свердлова, д. № 5 </t>
  </si>
  <si>
    <t>Дворовая территория по адресу: г. Озерск, ул. Свердлова, д. №№ 3, 5  (обеспечение освещения дворовой территории; оборудование детской и спортивной площадок; установка скамеек) - всего, в том числе:</t>
  </si>
  <si>
    <t>Благоустройство дворовой территории по адресу: г. Озерск, ул. Свердлова, д. № 37 (ремонт дворового проезда)</t>
  </si>
  <si>
    <t>Благоустройство дворовой территории по адресу: г. Озерск, ул. Свердлова,д. № 31 (ремонт дворового проезда)</t>
  </si>
  <si>
    <t>Благоустройство дворовой территории по адресу: г. Озерск, ул. Матросова, д. № 43а (ремонт тротуара; озеленение; ремонт дворового проезда)</t>
  </si>
  <si>
    <t>Благоустройство дворовой территории по адресу: г. Озерск, ул. Семенова, д. № 3 (установка скамеек, урн; оборудование детской площадки)</t>
  </si>
  <si>
    <t>Благоустройство дворовой территории по адресу: г. Озерск, пр. Карла Маркса, д. № 1 (ремонт тротуара, устройство парковочных мест, озеленение)</t>
  </si>
  <si>
    <t>Благоустройство дворовой территории  по адресу: г. Озерск, ул. Строительная, д. № 51 (оборудование детской площадки)</t>
  </si>
  <si>
    <t>Благоустройство дворовой территории по адресу: г. Озерск, ул. Набережная, д. № 11 (ремонт дворового проезда, оборудование детской площадки)</t>
  </si>
  <si>
    <t xml:space="preserve">ул. Советская, д. № 31 </t>
  </si>
  <si>
    <t>ул. Уральская, д. № 13</t>
  </si>
  <si>
    <t xml:space="preserve">ул. Уральская, д. № 11 </t>
  </si>
  <si>
    <t>Благоустройство дворовой территории  по адресу: г. Озерск, ул. Пушкина, д. № 10 (ремонт дворового проезда)</t>
  </si>
  <si>
    <t>Благоустройство дворовой территории  по адресу: г. Озерск, пр. Ленина, д. № 45 (установка скамейки, оборудование детской площадки)</t>
  </si>
  <si>
    <t>Дополнительное финансирование на освоенные мероприятия</t>
  </si>
  <si>
    <t>Управление социальной защиты населения</t>
  </si>
  <si>
    <t>14.4</t>
  </si>
  <si>
    <t>Установка автоматической пожарной сигнализации, системы оповещения, управления эвакуацией людей при пожаре в помещениях здания УСЗН ул. Космонавтов, д. 20</t>
  </si>
  <si>
    <t>Разработка фотолюминесцентного плана эвакуации (формат А2) в здании УСЗН ул. Космонавтов, д.20</t>
  </si>
  <si>
    <t>Начальник Управления экономики</t>
  </si>
  <si>
    <t xml:space="preserve"> А.И. Жмайло</t>
  </si>
  <si>
    <t>Благоустройство дворовой территории  по адресу: г. Озерск, ул. Советская, д. № 31, ул. Уральская,д. №№ 11, 13 (ремонт дворового проезда, обеспечение освещения дворовой территории; установка скамеек, урн; оборудование детской и  спортивной площадок; озеленение; оборудование парковочных мест) – всего, в том числе:</t>
  </si>
  <si>
    <t>Субсидия на организацию участия молодежи Озерского городского округа в мероприятиях областного и Российского уровня</t>
  </si>
  <si>
    <t>Установка терморегуляторов на обогреватели в здании МБУ ПКиО</t>
  </si>
  <si>
    <t>1.34</t>
  </si>
  <si>
    <t>Установка узла учета тепла и теплоносителя в здании общежития по ул. Уральская,4</t>
  </si>
  <si>
    <t xml:space="preserve">Прочие молодёжные конкурсы, фестивали, смотры, турниры, праздники, акции, форумы </t>
  </si>
  <si>
    <t>Организация и проведение патриотического мероприятия "Бал Героев Отечества" (МБУ КДЦ")</t>
  </si>
  <si>
    <t>Приобретение мини трактора в комплекте с навесным и дополнительным оборудованием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</si>
</sst>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#,##0.000&quot;р.&quot;"/>
    <numFmt numFmtId="184" formatCode="#,##0.000"/>
    <numFmt numFmtId="185" formatCode="#,##0.00_ ;[Red]\-#,##0.00\ "/>
    <numFmt numFmtId="186" formatCode="#,##0.0000"/>
    <numFmt numFmtId="187" formatCode="#,##0.00000"/>
    <numFmt numFmtId="188" formatCode="#,##0.0"/>
    <numFmt numFmtId="189" formatCode="0.000%"/>
    <numFmt numFmtId="190" formatCode="0.0000%"/>
    <numFmt numFmtId="191" formatCode="0.0%"/>
    <numFmt numFmtId="192" formatCode="#,##0.000000"/>
    <numFmt numFmtId="193" formatCode="#,##0.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u val="single"/>
      <sz val="9"/>
      <name val="Times New Roman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72" fontId="4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4" borderId="14" xfId="5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54" applyFont="1" applyFill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49" fontId="7" fillId="0" borderId="14" xfId="54" applyNumberFormat="1" applyFont="1" applyBorder="1" applyAlignment="1">
      <alignment horizontal="center" vertical="center" wrapText="1"/>
      <protection/>
    </xf>
    <xf numFmtId="0" fontId="6" fillId="24" borderId="13" xfId="54" applyFont="1" applyFill="1" applyBorder="1" applyAlignment="1">
      <alignment horizontal="center" vertical="center"/>
      <protection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6" fillId="24" borderId="11" xfId="54" applyFont="1" applyFill="1" applyBorder="1" applyAlignment="1">
      <alignment horizontal="center" vertical="center"/>
      <protection/>
    </xf>
    <xf numFmtId="49" fontId="6" fillId="24" borderId="10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 vertical="center" wrapText="1"/>
    </xf>
    <xf numFmtId="184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24" borderId="17" xfId="0" applyNumberFormat="1" applyFont="1" applyFill="1" applyBorder="1" applyAlignment="1">
      <alignment horizontal="center" vertical="center"/>
    </xf>
    <xf numFmtId="49" fontId="7" fillId="24" borderId="1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84" fontId="9" fillId="24" borderId="19" xfId="0" applyNumberFormat="1" applyFont="1" applyFill="1" applyBorder="1" applyAlignment="1">
      <alignment horizontal="center" vertical="center"/>
    </xf>
    <xf numFmtId="184" fontId="9" fillId="24" borderId="20" xfId="0" applyNumberFormat="1" applyFont="1" applyFill="1" applyBorder="1" applyAlignment="1">
      <alignment horizontal="center" vertical="center"/>
    </xf>
    <xf numFmtId="184" fontId="9" fillId="24" borderId="21" xfId="0" applyNumberFormat="1" applyFont="1" applyFill="1" applyBorder="1" applyAlignment="1">
      <alignment horizontal="center" vertical="center"/>
    </xf>
    <xf numFmtId="184" fontId="6" fillId="24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184" fontId="6" fillId="24" borderId="25" xfId="0" applyNumberFormat="1" applyFont="1" applyFill="1" applyBorder="1" applyAlignment="1">
      <alignment horizontal="center" vertical="center"/>
    </xf>
    <xf numFmtId="184" fontId="6" fillId="24" borderId="2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0" borderId="14" xfId="54" applyFont="1" applyBorder="1" applyAlignment="1">
      <alignment horizontal="center" vertical="center" wrapText="1"/>
      <protection/>
    </xf>
    <xf numFmtId="184" fontId="6" fillId="24" borderId="26" xfId="54" applyNumberFormat="1" applyFont="1" applyFill="1" applyBorder="1" applyAlignment="1">
      <alignment horizontal="center" vertical="center" wrapText="1"/>
      <protection/>
    </xf>
    <xf numFmtId="184" fontId="6" fillId="24" borderId="27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184" fontId="6" fillId="24" borderId="25" xfId="54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vertical="center" wrapText="1"/>
      <protection/>
    </xf>
    <xf numFmtId="184" fontId="9" fillId="24" borderId="25" xfId="54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84" fontId="12" fillId="24" borderId="28" xfId="0" applyNumberFormat="1" applyFont="1" applyFill="1" applyBorder="1" applyAlignment="1">
      <alignment horizontal="center" vertical="center" wrapText="1"/>
    </xf>
    <xf numFmtId="184" fontId="12" fillId="24" borderId="29" xfId="54" applyNumberFormat="1" applyFont="1" applyFill="1" applyBorder="1" applyAlignment="1">
      <alignment horizontal="center" vertical="center" wrapText="1"/>
      <protection/>
    </xf>
    <xf numFmtId="184" fontId="12" fillId="24" borderId="26" xfId="54" applyNumberFormat="1" applyFont="1" applyFill="1" applyBorder="1" applyAlignment="1">
      <alignment horizontal="center" vertical="center" wrapText="1"/>
      <protection/>
    </xf>
    <xf numFmtId="184" fontId="6" fillId="24" borderId="28" xfId="0" applyNumberFormat="1" applyFont="1" applyFill="1" applyBorder="1" applyAlignment="1">
      <alignment horizontal="center" vertical="center" wrapText="1"/>
    </xf>
    <xf numFmtId="184" fontId="12" fillId="24" borderId="28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Border="1" applyAlignment="1">
      <alignment horizontal="center" vertical="center" wrapText="1"/>
      <protection/>
    </xf>
    <xf numFmtId="184" fontId="12" fillId="24" borderId="22" xfId="54" applyNumberFormat="1" applyFont="1" applyFill="1" applyBorder="1" applyAlignment="1">
      <alignment horizontal="center" vertical="center" wrapText="1"/>
      <protection/>
    </xf>
    <xf numFmtId="184" fontId="6" fillId="24" borderId="28" xfId="54" applyNumberFormat="1" applyFont="1" applyFill="1" applyBorder="1" applyAlignment="1">
      <alignment horizontal="center" vertical="center" wrapText="1"/>
      <protection/>
    </xf>
    <xf numFmtId="184" fontId="12" fillId="24" borderId="30" xfId="54" applyNumberFormat="1" applyFont="1" applyFill="1" applyBorder="1" applyAlignment="1">
      <alignment horizontal="center" vertical="center" wrapText="1"/>
      <protection/>
    </xf>
    <xf numFmtId="184" fontId="6" fillId="24" borderId="26" xfId="0" applyNumberFormat="1" applyFont="1" applyFill="1" applyBorder="1" applyAlignment="1">
      <alignment horizontal="center" vertical="center"/>
    </xf>
    <xf numFmtId="184" fontId="9" fillId="24" borderId="31" xfId="0" applyNumberFormat="1" applyFont="1" applyFill="1" applyBorder="1" applyAlignment="1">
      <alignment horizontal="center" vertical="center"/>
    </xf>
    <xf numFmtId="184" fontId="9" fillId="0" borderId="20" xfId="0" applyNumberFormat="1" applyFont="1" applyFill="1" applyBorder="1" applyAlignment="1">
      <alignment horizontal="center" vertical="center"/>
    </xf>
    <xf numFmtId="184" fontId="6" fillId="24" borderId="16" xfId="0" applyNumberFormat="1" applyFont="1" applyFill="1" applyBorder="1" applyAlignment="1">
      <alignment horizontal="center" vertical="center"/>
    </xf>
    <xf numFmtId="184" fontId="6" fillId="24" borderId="32" xfId="0" applyNumberFormat="1" applyFont="1" applyFill="1" applyBorder="1" applyAlignment="1">
      <alignment horizontal="center" vertical="center"/>
    </xf>
    <xf numFmtId="184" fontId="6" fillId="24" borderId="21" xfId="0" applyNumberFormat="1" applyFont="1" applyFill="1" applyBorder="1" applyAlignment="1">
      <alignment horizontal="center" vertical="center"/>
    </xf>
    <xf numFmtId="184" fontId="6" fillId="24" borderId="28" xfId="0" applyNumberFormat="1" applyFont="1" applyFill="1" applyBorder="1" applyAlignment="1">
      <alignment horizontal="center" vertical="center"/>
    </xf>
    <xf numFmtId="184" fontId="6" fillId="24" borderId="33" xfId="0" applyNumberFormat="1" applyFont="1" applyFill="1" applyBorder="1" applyAlignment="1">
      <alignment horizontal="center" vertical="center"/>
    </xf>
    <xf numFmtId="184" fontId="6" fillId="24" borderId="34" xfId="0" applyNumberFormat="1" applyFont="1" applyFill="1" applyBorder="1" applyAlignment="1">
      <alignment horizontal="center" vertical="center"/>
    </xf>
    <xf numFmtId="184" fontId="6" fillId="24" borderId="35" xfId="0" applyNumberFormat="1" applyFont="1" applyFill="1" applyBorder="1" applyAlignment="1">
      <alignment horizontal="center" vertical="center" wrapText="1"/>
    </xf>
    <xf numFmtId="184" fontId="6" fillId="24" borderId="27" xfId="0" applyNumberFormat="1" applyFont="1" applyFill="1" applyBorder="1" applyAlignment="1">
      <alignment horizontal="center" vertical="center" wrapText="1"/>
    </xf>
    <xf numFmtId="184" fontId="6" fillId="0" borderId="33" xfId="0" applyNumberFormat="1" applyFont="1" applyFill="1" applyBorder="1" applyAlignment="1">
      <alignment horizontal="center" vertical="center"/>
    </xf>
    <xf numFmtId="184" fontId="6" fillId="0" borderId="28" xfId="0" applyNumberFormat="1" applyFont="1" applyFill="1" applyBorder="1" applyAlignment="1">
      <alignment horizontal="center" vertical="center" wrapText="1"/>
    </xf>
    <xf numFmtId="184" fontId="6" fillId="0" borderId="26" xfId="0" applyNumberFormat="1" applyFont="1" applyFill="1" applyBorder="1" applyAlignment="1">
      <alignment horizontal="center" vertical="center"/>
    </xf>
    <xf numFmtId="184" fontId="6" fillId="24" borderId="26" xfId="0" applyNumberFormat="1" applyFont="1" applyFill="1" applyBorder="1" applyAlignment="1">
      <alignment horizontal="center" vertical="center" wrapText="1"/>
    </xf>
    <xf numFmtId="184" fontId="6" fillId="24" borderId="26" xfId="54" applyNumberFormat="1" applyFont="1" applyFill="1" applyBorder="1" applyAlignment="1">
      <alignment horizontal="center" vertical="center"/>
      <protection/>
    </xf>
    <xf numFmtId="184" fontId="6" fillId="24" borderId="25" xfId="0" applyNumberFormat="1" applyFont="1" applyFill="1" applyBorder="1" applyAlignment="1">
      <alignment horizontal="center" vertical="center" wrapText="1"/>
    </xf>
    <xf numFmtId="184" fontId="9" fillId="24" borderId="19" xfId="0" applyNumberFormat="1" applyFont="1" applyFill="1" applyBorder="1" applyAlignment="1">
      <alignment horizontal="center" vertical="center" wrapText="1"/>
    </xf>
    <xf numFmtId="184" fontId="9" fillId="24" borderId="31" xfId="0" applyNumberFormat="1" applyFont="1" applyFill="1" applyBorder="1" applyAlignment="1">
      <alignment horizontal="center" vertical="center" wrapText="1"/>
    </xf>
    <xf numFmtId="184" fontId="6" fillId="24" borderId="21" xfId="0" applyNumberFormat="1" applyFont="1" applyFill="1" applyBorder="1" applyAlignment="1">
      <alignment horizontal="center" vertical="center" wrapText="1"/>
    </xf>
    <xf numFmtId="184" fontId="6" fillId="24" borderId="22" xfId="0" applyNumberFormat="1" applyFont="1" applyFill="1" applyBorder="1" applyAlignment="1">
      <alignment horizontal="center" vertical="center" wrapText="1"/>
    </xf>
    <xf numFmtId="184" fontId="6" fillId="24" borderId="22" xfId="54" applyNumberFormat="1" applyFont="1" applyFill="1" applyBorder="1" applyAlignment="1">
      <alignment horizontal="center" vertical="center"/>
      <protection/>
    </xf>
    <xf numFmtId="184" fontId="6" fillId="24" borderId="30" xfId="0" applyNumberFormat="1" applyFont="1" applyFill="1" applyBorder="1" applyAlignment="1">
      <alignment horizontal="center" vertical="center" wrapText="1"/>
    </xf>
    <xf numFmtId="184" fontId="6" fillId="24" borderId="33" xfId="0" applyNumberFormat="1" applyFont="1" applyFill="1" applyBorder="1" applyAlignment="1">
      <alignment horizontal="center" vertical="center" wrapText="1"/>
    </xf>
    <xf numFmtId="184" fontId="6" fillId="24" borderId="33" xfId="54" applyNumberFormat="1" applyFont="1" applyFill="1" applyBorder="1" applyAlignment="1">
      <alignment horizontal="center" vertical="center"/>
      <protection/>
    </xf>
    <xf numFmtId="184" fontId="6" fillId="24" borderId="34" xfId="0" applyNumberFormat="1" applyFont="1" applyFill="1" applyBorder="1" applyAlignment="1">
      <alignment horizontal="center" vertical="center" wrapText="1"/>
    </xf>
    <xf numFmtId="184" fontId="9" fillId="24" borderId="36" xfId="0" applyNumberFormat="1" applyFont="1" applyFill="1" applyBorder="1" applyAlignment="1">
      <alignment horizontal="center" vertical="center" wrapText="1"/>
    </xf>
    <xf numFmtId="184" fontId="9" fillId="24" borderId="37" xfId="0" applyNumberFormat="1" applyFont="1" applyFill="1" applyBorder="1" applyAlignment="1">
      <alignment horizontal="center" vertical="center" wrapText="1"/>
    </xf>
    <xf numFmtId="184" fontId="6" fillId="24" borderId="38" xfId="0" applyNumberFormat="1" applyFont="1" applyFill="1" applyBorder="1" applyAlignment="1">
      <alignment horizontal="center" vertical="center" wrapText="1"/>
    </xf>
    <xf numFmtId="184" fontId="6" fillId="24" borderId="39" xfId="0" applyNumberFormat="1" applyFont="1" applyFill="1" applyBorder="1" applyAlignment="1">
      <alignment horizontal="center" vertical="center" wrapText="1"/>
    </xf>
    <xf numFmtId="184" fontId="11" fillId="24" borderId="26" xfId="0" applyNumberFormat="1" applyFont="1" applyFill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11" fillId="24" borderId="28" xfId="0" applyNumberFormat="1" applyFont="1" applyFill="1" applyBorder="1" applyAlignment="1">
      <alignment horizontal="center" vertical="center"/>
    </xf>
    <xf numFmtId="184" fontId="11" fillId="24" borderId="29" xfId="0" applyNumberFormat="1" applyFont="1" applyFill="1" applyBorder="1" applyAlignment="1">
      <alignment horizontal="center" vertical="center"/>
    </xf>
    <xf numFmtId="184" fontId="6" fillId="24" borderId="40" xfId="0" applyNumberFormat="1" applyFont="1" applyFill="1" applyBorder="1" applyAlignment="1">
      <alignment horizontal="center" vertical="center"/>
    </xf>
    <xf numFmtId="184" fontId="6" fillId="24" borderId="29" xfId="0" applyNumberFormat="1" applyFont="1" applyFill="1" applyBorder="1" applyAlignment="1">
      <alignment horizontal="center" vertical="center"/>
    </xf>
    <xf numFmtId="184" fontId="11" fillId="24" borderId="27" xfId="0" applyNumberFormat="1" applyFont="1" applyFill="1" applyBorder="1" applyAlignment="1">
      <alignment horizontal="center" vertical="center"/>
    </xf>
    <xf numFmtId="184" fontId="11" fillId="24" borderId="27" xfId="0" applyNumberFormat="1" applyFont="1" applyFill="1" applyBorder="1" applyAlignment="1">
      <alignment horizontal="center" vertical="center" wrapText="1"/>
    </xf>
    <xf numFmtId="184" fontId="11" fillId="24" borderId="39" xfId="0" applyNumberFormat="1" applyFont="1" applyFill="1" applyBorder="1" applyAlignment="1">
      <alignment horizontal="center" vertical="center" wrapText="1"/>
    </xf>
    <xf numFmtId="184" fontId="6" fillId="24" borderId="30" xfId="0" applyNumberFormat="1" applyFont="1" applyFill="1" applyBorder="1" applyAlignment="1">
      <alignment horizontal="center" vertical="center"/>
    </xf>
    <xf numFmtId="184" fontId="9" fillId="24" borderId="25" xfId="0" applyNumberFormat="1" applyFont="1" applyFill="1" applyBorder="1" applyAlignment="1">
      <alignment horizontal="center" vertical="center"/>
    </xf>
    <xf numFmtId="184" fontId="6" fillId="24" borderId="20" xfId="0" applyNumberFormat="1" applyFont="1" applyFill="1" applyBorder="1" applyAlignment="1">
      <alignment horizontal="center" vertical="center"/>
    </xf>
    <xf numFmtId="184" fontId="6" fillId="24" borderId="3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84" fontId="11" fillId="24" borderId="22" xfId="0" applyNumberFormat="1" applyFont="1" applyFill="1" applyBorder="1" applyAlignment="1">
      <alignment horizontal="center" vertical="center"/>
    </xf>
    <xf numFmtId="184" fontId="11" fillId="24" borderId="26" xfId="0" applyNumberFormat="1" applyFont="1" applyFill="1" applyBorder="1" applyAlignment="1">
      <alignment horizontal="center" vertical="center" wrapText="1"/>
    </xf>
    <xf numFmtId="184" fontId="6" fillId="24" borderId="41" xfId="0" applyNumberFormat="1" applyFont="1" applyFill="1" applyBorder="1" applyAlignment="1">
      <alignment horizontal="center" vertical="center"/>
    </xf>
    <xf numFmtId="184" fontId="6" fillId="24" borderId="42" xfId="0" applyNumberFormat="1" applyFont="1" applyFill="1" applyBorder="1" applyAlignment="1">
      <alignment horizontal="center" vertical="center"/>
    </xf>
    <xf numFmtId="184" fontId="6" fillId="24" borderId="29" xfId="54" applyNumberFormat="1" applyFont="1" applyFill="1" applyBorder="1" applyAlignment="1">
      <alignment horizontal="center" vertical="center" wrapText="1"/>
      <protection/>
    </xf>
    <xf numFmtId="184" fontId="11" fillId="24" borderId="28" xfId="0" applyNumberFormat="1" applyFont="1" applyFill="1" applyBorder="1" applyAlignment="1">
      <alignment horizontal="center" vertical="center" wrapText="1"/>
    </xf>
    <xf numFmtId="184" fontId="12" fillId="24" borderId="26" xfId="0" applyNumberFormat="1" applyFont="1" applyFill="1" applyBorder="1" applyAlignment="1">
      <alignment horizontal="center" vertical="center" wrapText="1"/>
    </xf>
    <xf numFmtId="184" fontId="12" fillId="24" borderId="38" xfId="0" applyNumberFormat="1" applyFont="1" applyFill="1" applyBorder="1" applyAlignment="1">
      <alignment horizontal="center" vertical="center"/>
    </xf>
    <xf numFmtId="184" fontId="9" fillId="24" borderId="43" xfId="0" applyNumberFormat="1" applyFont="1" applyFill="1" applyBorder="1" applyAlignment="1">
      <alignment horizontal="center" vertical="center"/>
    </xf>
    <xf numFmtId="184" fontId="12" fillId="24" borderId="22" xfId="0" applyNumberFormat="1" applyFont="1" applyFill="1" applyBorder="1" applyAlignment="1">
      <alignment horizontal="center" vertical="center"/>
    </xf>
    <xf numFmtId="184" fontId="9" fillId="24" borderId="30" xfId="0" applyNumberFormat="1" applyFont="1" applyFill="1" applyBorder="1" applyAlignment="1">
      <alignment horizontal="center" vertical="center"/>
    </xf>
    <xf numFmtId="184" fontId="9" fillId="24" borderId="26" xfId="0" applyNumberFormat="1" applyFont="1" applyFill="1" applyBorder="1" applyAlignment="1">
      <alignment horizontal="center" vertical="center"/>
    </xf>
    <xf numFmtId="184" fontId="12" fillId="24" borderId="28" xfId="0" applyNumberFormat="1" applyFont="1" applyFill="1" applyBorder="1" applyAlignment="1">
      <alignment horizontal="center" vertical="center"/>
    </xf>
    <xf numFmtId="184" fontId="12" fillId="24" borderId="26" xfId="0" applyNumberFormat="1" applyFont="1" applyFill="1" applyBorder="1" applyAlignment="1">
      <alignment horizontal="center" vertical="center"/>
    </xf>
    <xf numFmtId="184" fontId="6" fillId="24" borderId="21" xfId="54" applyNumberFormat="1" applyFont="1" applyFill="1" applyBorder="1" applyAlignment="1">
      <alignment horizontal="center" vertical="center" wrapText="1"/>
      <protection/>
    </xf>
    <xf numFmtId="184" fontId="12" fillId="24" borderId="25" xfId="54" applyNumberFormat="1" applyFont="1" applyFill="1" applyBorder="1" applyAlignment="1">
      <alignment horizontal="center" vertical="center" wrapText="1"/>
      <protection/>
    </xf>
    <xf numFmtId="184" fontId="6" fillId="24" borderId="35" xfId="54" applyNumberFormat="1" applyFont="1" applyFill="1" applyBorder="1" applyAlignment="1">
      <alignment horizontal="center" vertical="center" wrapText="1"/>
      <protection/>
    </xf>
    <xf numFmtId="184" fontId="6" fillId="24" borderId="33" xfId="54" applyNumberFormat="1" applyFont="1" applyFill="1" applyBorder="1" applyAlignment="1">
      <alignment horizontal="center" vertical="center" wrapText="1"/>
      <protection/>
    </xf>
    <xf numFmtId="184" fontId="6" fillId="24" borderId="34" xfId="54" applyNumberFormat="1" applyFont="1" applyFill="1" applyBorder="1" applyAlignment="1">
      <alignment horizontal="center" vertical="center" wrapText="1"/>
      <protection/>
    </xf>
    <xf numFmtId="184" fontId="9" fillId="24" borderId="36" xfId="0" applyNumberFormat="1" applyFont="1" applyFill="1" applyBorder="1" applyAlignment="1">
      <alignment horizontal="center" vertical="center"/>
    </xf>
    <xf numFmtId="184" fontId="9" fillId="24" borderId="29" xfId="0" applyNumberFormat="1" applyFont="1" applyFill="1" applyBorder="1" applyAlignment="1">
      <alignment horizontal="center" vertical="center"/>
    </xf>
    <xf numFmtId="184" fontId="6" fillId="24" borderId="27" xfId="0" applyNumberFormat="1" applyFont="1" applyFill="1" applyBorder="1" applyAlignment="1">
      <alignment horizontal="center" vertical="center"/>
    </xf>
    <xf numFmtId="184" fontId="12" fillId="24" borderId="27" xfId="0" applyNumberFormat="1" applyFont="1" applyFill="1" applyBorder="1" applyAlignment="1">
      <alignment horizontal="center" vertical="center"/>
    </xf>
    <xf numFmtId="184" fontId="12" fillId="24" borderId="25" xfId="0" applyNumberFormat="1" applyFont="1" applyFill="1" applyBorder="1" applyAlignment="1">
      <alignment horizontal="center" vertical="center"/>
    </xf>
    <xf numFmtId="184" fontId="6" fillId="24" borderId="37" xfId="0" applyNumberFormat="1" applyFont="1" applyFill="1" applyBorder="1" applyAlignment="1">
      <alignment horizontal="center" vertical="center"/>
    </xf>
    <xf numFmtId="184" fontId="12" fillId="24" borderId="29" xfId="0" applyNumberFormat="1" applyFont="1" applyFill="1" applyBorder="1" applyAlignment="1">
      <alignment horizontal="center" vertical="center"/>
    </xf>
    <xf numFmtId="184" fontId="9" fillId="24" borderId="44" xfId="0" applyNumberFormat="1" applyFont="1" applyFill="1" applyBorder="1" applyAlignment="1">
      <alignment horizontal="center" vertical="center"/>
    </xf>
    <xf numFmtId="184" fontId="6" fillId="24" borderId="45" xfId="0" applyNumberFormat="1" applyFont="1" applyFill="1" applyBorder="1" applyAlignment="1">
      <alignment horizontal="center" vertical="center"/>
    </xf>
    <xf numFmtId="184" fontId="6" fillId="24" borderId="35" xfId="0" applyNumberFormat="1" applyFont="1" applyFill="1" applyBorder="1" applyAlignment="1">
      <alignment horizontal="center" vertical="center"/>
    </xf>
    <xf numFmtId="184" fontId="9" fillId="0" borderId="20" xfId="0" applyNumberFormat="1" applyFont="1" applyFill="1" applyBorder="1" applyAlignment="1">
      <alignment horizontal="center" vertical="center" wrapText="1"/>
    </xf>
    <xf numFmtId="184" fontId="9" fillId="0" borderId="15" xfId="0" applyNumberFormat="1" applyFont="1" applyFill="1" applyBorder="1" applyAlignment="1">
      <alignment horizontal="center" vertical="center"/>
    </xf>
    <xf numFmtId="184" fontId="9" fillId="0" borderId="31" xfId="0" applyNumberFormat="1" applyFont="1" applyFill="1" applyBorder="1" applyAlignment="1">
      <alignment horizontal="center" vertical="center"/>
    </xf>
    <xf numFmtId="184" fontId="9" fillId="0" borderId="19" xfId="0" applyNumberFormat="1" applyFont="1" applyFill="1" applyBorder="1" applyAlignment="1">
      <alignment horizontal="center" vertical="center" wrapText="1"/>
    </xf>
    <xf numFmtId="184" fontId="6" fillId="24" borderId="46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184" fontId="9" fillId="0" borderId="36" xfId="0" applyNumberFormat="1" applyFont="1" applyFill="1" applyBorder="1" applyAlignment="1">
      <alignment horizontal="center" vertical="center" wrapText="1"/>
    </xf>
    <xf numFmtId="184" fontId="11" fillId="0" borderId="33" xfId="0" applyNumberFormat="1" applyFont="1" applyFill="1" applyBorder="1" applyAlignment="1">
      <alignment horizontal="center" vertical="center"/>
    </xf>
    <xf numFmtId="184" fontId="11" fillId="0" borderId="26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184" fontId="6" fillId="0" borderId="27" xfId="0" applyNumberFormat="1" applyFont="1" applyFill="1" applyBorder="1" applyAlignment="1">
      <alignment horizontal="center" vertical="center" wrapText="1"/>
    </xf>
    <xf numFmtId="184" fontId="11" fillId="0" borderId="28" xfId="0" applyNumberFormat="1" applyFont="1" applyFill="1" applyBorder="1" applyAlignment="1">
      <alignment horizontal="center" vertical="center"/>
    </xf>
    <xf numFmtId="184" fontId="9" fillId="0" borderId="31" xfId="0" applyNumberFormat="1" applyFont="1" applyFill="1" applyBorder="1" applyAlignment="1">
      <alignment horizontal="center" vertical="center" wrapText="1"/>
    </xf>
    <xf numFmtId="184" fontId="6" fillId="0" borderId="26" xfId="54" applyNumberFormat="1" applyFont="1" applyFill="1" applyBorder="1" applyAlignment="1">
      <alignment horizontal="center" vertical="center" wrapText="1"/>
      <protection/>
    </xf>
    <xf numFmtId="184" fontId="9" fillId="0" borderId="19" xfId="54" applyNumberFormat="1" applyFont="1" applyFill="1" applyBorder="1" applyAlignment="1">
      <alignment horizontal="center" vertical="center" wrapText="1"/>
      <protection/>
    </xf>
    <xf numFmtId="184" fontId="9" fillId="0" borderId="20" xfId="54" applyNumberFormat="1" applyFont="1" applyFill="1" applyBorder="1" applyAlignment="1">
      <alignment horizontal="center" vertical="center" wrapText="1"/>
      <protection/>
    </xf>
    <xf numFmtId="184" fontId="12" fillId="0" borderId="22" xfId="54" applyNumberFormat="1" applyFont="1" applyFill="1" applyBorder="1" applyAlignment="1">
      <alignment horizontal="center" vertical="center" wrapText="1"/>
      <protection/>
    </xf>
    <xf numFmtId="184" fontId="6" fillId="0" borderId="28" xfId="54" applyNumberFormat="1" applyFont="1" applyFill="1" applyBorder="1" applyAlignment="1">
      <alignment horizontal="center" vertical="center" wrapText="1"/>
      <protection/>
    </xf>
    <xf numFmtId="184" fontId="9" fillId="0" borderId="31" xfId="54" applyNumberFormat="1" applyFont="1" applyFill="1" applyBorder="1" applyAlignment="1">
      <alignment horizontal="center" vertical="center" wrapText="1"/>
      <protection/>
    </xf>
    <xf numFmtId="184" fontId="9" fillId="0" borderId="19" xfId="0" applyNumberFormat="1" applyFont="1" applyFill="1" applyBorder="1" applyAlignment="1">
      <alignment horizontal="center" vertical="center"/>
    </xf>
    <xf numFmtId="184" fontId="6" fillId="0" borderId="31" xfId="0" applyNumberFormat="1" applyFont="1" applyFill="1" applyBorder="1" applyAlignment="1">
      <alignment horizontal="center" vertical="center"/>
    </xf>
    <xf numFmtId="184" fontId="9" fillId="0" borderId="36" xfId="0" applyNumberFormat="1" applyFont="1" applyFill="1" applyBorder="1" applyAlignment="1">
      <alignment horizontal="center" vertical="center"/>
    </xf>
    <xf numFmtId="184" fontId="6" fillId="0" borderId="38" xfId="0" applyNumberFormat="1" applyFont="1" applyFill="1" applyBorder="1" applyAlignment="1">
      <alignment horizontal="center" vertical="center" wrapText="1"/>
    </xf>
    <xf numFmtId="184" fontId="6" fillId="0" borderId="22" xfId="0" applyNumberFormat="1" applyFont="1" applyFill="1" applyBorder="1" applyAlignment="1">
      <alignment horizontal="center" vertical="center"/>
    </xf>
    <xf numFmtId="184" fontId="9" fillId="0" borderId="47" xfId="0" applyNumberFormat="1" applyFont="1" applyFill="1" applyBorder="1" applyAlignment="1">
      <alignment horizontal="center" vertical="center" wrapText="1"/>
    </xf>
    <xf numFmtId="184" fontId="9" fillId="0" borderId="48" xfId="0" applyNumberFormat="1" applyFont="1" applyFill="1" applyBorder="1" applyAlignment="1">
      <alignment horizontal="center" vertical="center"/>
    </xf>
    <xf numFmtId="184" fontId="9" fillId="0" borderId="44" xfId="0" applyNumberFormat="1" applyFont="1" applyFill="1" applyBorder="1" applyAlignment="1">
      <alignment horizontal="center" vertical="center"/>
    </xf>
    <xf numFmtId="184" fontId="9" fillId="0" borderId="48" xfId="0" applyNumberFormat="1" applyFont="1" applyFill="1" applyBorder="1" applyAlignment="1">
      <alignment horizontal="center" vertical="center" wrapText="1"/>
    </xf>
    <xf numFmtId="184" fontId="12" fillId="24" borderId="22" xfId="0" applyNumberFormat="1" applyFont="1" applyFill="1" applyBorder="1" applyAlignment="1">
      <alignment horizontal="center" vertical="center" wrapText="1"/>
    </xf>
    <xf numFmtId="184" fontId="6" fillId="24" borderId="40" xfId="0" applyNumberFormat="1" applyFont="1" applyFill="1" applyBorder="1" applyAlignment="1">
      <alignment horizontal="center" vertical="center" wrapText="1"/>
    </xf>
    <xf numFmtId="184" fontId="6" fillId="24" borderId="49" xfId="0" applyNumberFormat="1" applyFont="1" applyFill="1" applyBorder="1" applyAlignment="1">
      <alignment horizontal="center" vertical="center" wrapText="1"/>
    </xf>
    <xf numFmtId="184" fontId="11" fillId="24" borderId="29" xfId="0" applyNumberFormat="1" applyFont="1" applyFill="1" applyBorder="1" applyAlignment="1">
      <alignment horizontal="center" vertical="center" wrapText="1"/>
    </xf>
    <xf numFmtId="184" fontId="9" fillId="24" borderId="50" xfId="0" applyNumberFormat="1" applyFont="1" applyFill="1" applyBorder="1" applyAlignment="1">
      <alignment horizontal="center" vertical="center" wrapText="1"/>
    </xf>
    <xf numFmtId="184" fontId="6" fillId="24" borderId="0" xfId="0" applyNumberFormat="1" applyFont="1" applyFill="1" applyBorder="1" applyAlignment="1">
      <alignment horizontal="center" vertical="center"/>
    </xf>
    <xf numFmtId="184" fontId="9" fillId="24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/>
    </xf>
    <xf numFmtId="4" fontId="6" fillId="24" borderId="0" xfId="0" applyNumberFormat="1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 wrapText="1"/>
    </xf>
    <xf numFmtId="4" fontId="9" fillId="24" borderId="0" xfId="55" applyNumberFormat="1" applyFont="1" applyFill="1" applyBorder="1" applyAlignment="1">
      <alignment horizontal="center" vertical="center" wrapText="1"/>
      <protection/>
    </xf>
    <xf numFmtId="184" fontId="11" fillId="24" borderId="0" xfId="0" applyNumberFormat="1" applyFont="1" applyFill="1" applyBorder="1" applyAlignment="1">
      <alignment horizontal="center" vertical="center"/>
    </xf>
    <xf numFmtId="4" fontId="11" fillId="24" borderId="0" xfId="54" applyNumberFormat="1" applyFont="1" applyFill="1" applyBorder="1" applyAlignment="1">
      <alignment horizontal="center" vertical="center" wrapText="1"/>
      <protection/>
    </xf>
    <xf numFmtId="4" fontId="6" fillId="24" borderId="0" xfId="0" applyNumberFormat="1" applyFont="1" applyFill="1" applyBorder="1" applyAlignment="1">
      <alignment horizontal="center" vertical="center"/>
    </xf>
    <xf numFmtId="4" fontId="6" fillId="24" borderId="0" xfId="54" applyNumberFormat="1" applyFont="1" applyFill="1" applyBorder="1" applyAlignment="1">
      <alignment horizontal="center" vertical="center" wrapText="1"/>
      <protection/>
    </xf>
    <xf numFmtId="0" fontId="6" fillId="0" borderId="51" xfId="0" applyFont="1" applyFill="1" applyBorder="1" applyAlignment="1">
      <alignment horizontal="center" vertical="center" wrapText="1"/>
    </xf>
    <xf numFmtId="4" fontId="9" fillId="24" borderId="31" xfId="0" applyNumberFormat="1" applyFont="1" applyFill="1" applyBorder="1" applyAlignment="1">
      <alignment horizontal="center" vertical="center"/>
    </xf>
    <xf numFmtId="4" fontId="6" fillId="24" borderId="40" xfId="0" applyNumberFormat="1" applyFont="1" applyFill="1" applyBorder="1" applyAlignment="1">
      <alignment horizontal="center" vertical="center" wrapText="1"/>
    </xf>
    <xf numFmtId="4" fontId="6" fillId="24" borderId="29" xfId="0" applyNumberFormat="1" applyFont="1" applyFill="1" applyBorder="1" applyAlignment="1">
      <alignment horizontal="center" vertical="center" wrapText="1"/>
    </xf>
    <xf numFmtId="4" fontId="6" fillId="24" borderId="26" xfId="0" applyNumberFormat="1" applyFont="1" applyFill="1" applyBorder="1" applyAlignment="1">
      <alignment horizontal="center" vertical="center" wrapText="1"/>
    </xf>
    <xf numFmtId="4" fontId="6" fillId="24" borderId="31" xfId="0" applyNumberFormat="1" applyFont="1" applyFill="1" applyBorder="1" applyAlignment="1">
      <alignment horizontal="center" vertical="center" wrapText="1"/>
    </xf>
    <xf numFmtId="4" fontId="6" fillId="24" borderId="43" xfId="0" applyNumberFormat="1" applyFont="1" applyFill="1" applyBorder="1" applyAlignment="1">
      <alignment horizontal="center" vertical="center" wrapText="1"/>
    </xf>
    <xf numFmtId="4" fontId="9" fillId="24" borderId="50" xfId="0" applyNumberFormat="1" applyFont="1" applyFill="1" applyBorder="1" applyAlignment="1">
      <alignment horizontal="center" vertical="center" wrapText="1"/>
    </xf>
    <xf numFmtId="4" fontId="9" fillId="24" borderId="49" xfId="0" applyNumberFormat="1" applyFont="1" applyFill="1" applyBorder="1" applyAlignment="1">
      <alignment horizontal="center" vertical="center" wrapText="1"/>
    </xf>
    <xf numFmtId="184" fontId="11" fillId="24" borderId="43" xfId="0" applyNumberFormat="1" applyFont="1" applyFill="1" applyBorder="1" applyAlignment="1">
      <alignment horizontal="center" vertical="center"/>
    </xf>
    <xf numFmtId="4" fontId="11" fillId="24" borderId="43" xfId="54" applyNumberFormat="1" applyFont="1" applyFill="1" applyBorder="1" applyAlignment="1">
      <alignment horizontal="center" vertical="center" wrapText="1"/>
      <protection/>
    </xf>
    <xf numFmtId="4" fontId="6" fillId="24" borderId="29" xfId="0" applyNumberFormat="1" applyFont="1" applyFill="1" applyBorder="1" applyAlignment="1">
      <alignment horizontal="center" vertical="center"/>
    </xf>
    <xf numFmtId="4" fontId="6" fillId="24" borderId="31" xfId="0" applyNumberFormat="1" applyFont="1" applyFill="1" applyBorder="1" applyAlignment="1">
      <alignment horizontal="center" vertical="center"/>
    </xf>
    <xf numFmtId="4" fontId="6" fillId="24" borderId="43" xfId="0" applyNumberFormat="1" applyFont="1" applyFill="1" applyBorder="1" applyAlignment="1">
      <alignment horizontal="center" vertical="center"/>
    </xf>
    <xf numFmtId="4" fontId="6" fillId="24" borderId="40" xfId="0" applyNumberFormat="1" applyFont="1" applyFill="1" applyBorder="1" applyAlignment="1">
      <alignment horizontal="center" vertical="center"/>
    </xf>
    <xf numFmtId="4" fontId="6" fillId="24" borderId="31" xfId="54" applyNumberFormat="1" applyFont="1" applyFill="1" applyBorder="1" applyAlignment="1">
      <alignment horizontal="center" vertical="center" wrapText="1"/>
      <protection/>
    </xf>
    <xf numFmtId="184" fontId="9" fillId="24" borderId="29" xfId="54" applyNumberFormat="1" applyFont="1" applyFill="1" applyBorder="1" applyAlignment="1">
      <alignment horizontal="center" vertical="center" wrapText="1"/>
      <protection/>
    </xf>
    <xf numFmtId="4" fontId="9" fillId="24" borderId="43" xfId="0" applyNumberFormat="1" applyFont="1" applyFill="1" applyBorder="1" applyAlignment="1">
      <alignment horizontal="center" vertical="center"/>
    </xf>
    <xf numFmtId="4" fontId="9" fillId="24" borderId="29" xfId="0" applyNumberFormat="1" applyFont="1" applyFill="1" applyBorder="1" applyAlignment="1">
      <alignment horizontal="center" vertical="center"/>
    </xf>
    <xf numFmtId="4" fontId="6" fillId="24" borderId="51" xfId="0" applyNumberFormat="1" applyFont="1" applyFill="1" applyBorder="1" applyAlignment="1">
      <alignment horizontal="center" vertical="center"/>
    </xf>
    <xf numFmtId="4" fontId="6" fillId="24" borderId="44" xfId="0" applyNumberFormat="1" applyFont="1" applyFill="1" applyBorder="1" applyAlignment="1">
      <alignment horizontal="center" vertical="center"/>
    </xf>
    <xf numFmtId="184" fontId="6" fillId="24" borderId="29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11" fillId="0" borderId="11" xfId="55" applyFont="1" applyFill="1" applyBorder="1" applyAlignment="1">
      <alignment vertical="center" wrapText="1"/>
      <protection/>
    </xf>
    <xf numFmtId="4" fontId="6" fillId="24" borderId="33" xfId="0" applyNumberFormat="1" applyFont="1" applyFill="1" applyBorder="1" applyAlignment="1">
      <alignment horizontal="center" vertical="center" wrapText="1"/>
    </xf>
    <xf numFmtId="4" fontId="9" fillId="24" borderId="2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184" fontId="6" fillId="24" borderId="43" xfId="0" applyNumberFormat="1" applyFont="1" applyFill="1" applyBorder="1" applyAlignment="1">
      <alignment horizontal="center" vertical="center" wrapText="1"/>
    </xf>
    <xf numFmtId="184" fontId="12" fillId="24" borderId="43" xfId="54" applyNumberFormat="1" applyFont="1" applyFill="1" applyBorder="1" applyAlignment="1">
      <alignment horizontal="center" vertical="center" wrapText="1"/>
      <protection/>
    </xf>
    <xf numFmtId="184" fontId="6" fillId="24" borderId="31" xfId="54" applyNumberFormat="1" applyFont="1" applyFill="1" applyBorder="1" applyAlignment="1">
      <alignment horizontal="center" vertical="center" wrapText="1"/>
      <protection/>
    </xf>
    <xf numFmtId="184" fontId="6" fillId="24" borderId="43" xfId="0" applyNumberFormat="1" applyFont="1" applyFill="1" applyBorder="1" applyAlignment="1">
      <alignment horizontal="center" vertical="center"/>
    </xf>
    <xf numFmtId="184" fontId="6" fillId="24" borderId="54" xfId="0" applyNumberFormat="1" applyFont="1" applyFill="1" applyBorder="1" applyAlignment="1">
      <alignment horizontal="center" vertical="center"/>
    </xf>
    <xf numFmtId="184" fontId="6" fillId="24" borderId="51" xfId="0" applyNumberFormat="1" applyFont="1" applyFill="1" applyBorder="1" applyAlignment="1">
      <alignment horizontal="center" vertical="center"/>
    </xf>
    <xf numFmtId="191" fontId="9" fillId="24" borderId="31" xfId="0" applyNumberFormat="1" applyFont="1" applyFill="1" applyBorder="1" applyAlignment="1">
      <alignment horizontal="center" vertical="center"/>
    </xf>
    <xf numFmtId="191" fontId="9" fillId="24" borderId="21" xfId="0" applyNumberFormat="1" applyFont="1" applyFill="1" applyBorder="1" applyAlignment="1">
      <alignment horizontal="center" vertical="center"/>
    </xf>
    <xf numFmtId="191" fontId="11" fillId="24" borderId="34" xfId="0" applyNumberFormat="1" applyFont="1" applyFill="1" applyBorder="1" applyAlignment="1">
      <alignment horizontal="center" vertical="center"/>
    </xf>
    <xf numFmtId="184" fontId="6" fillId="24" borderId="55" xfId="0" applyNumberFormat="1" applyFont="1" applyFill="1" applyBorder="1" applyAlignment="1">
      <alignment horizontal="center" vertical="center" wrapText="1"/>
    </xf>
    <xf numFmtId="191" fontId="9" fillId="24" borderId="45" xfId="0" applyNumberFormat="1" applyFont="1" applyFill="1" applyBorder="1" applyAlignment="1">
      <alignment horizontal="center" vertical="center"/>
    </xf>
    <xf numFmtId="191" fontId="12" fillId="24" borderId="30" xfId="0" applyNumberFormat="1" applyFont="1" applyFill="1" applyBorder="1" applyAlignment="1">
      <alignment horizontal="center" vertical="center"/>
    </xf>
    <xf numFmtId="191" fontId="12" fillId="24" borderId="25" xfId="0" applyNumberFormat="1" applyFont="1" applyFill="1" applyBorder="1" applyAlignment="1">
      <alignment horizontal="center" vertical="center"/>
    </xf>
    <xf numFmtId="191" fontId="12" fillId="24" borderId="34" xfId="0" applyNumberFormat="1" applyFont="1" applyFill="1" applyBorder="1" applyAlignment="1">
      <alignment horizontal="center" vertical="center"/>
    </xf>
    <xf numFmtId="49" fontId="12" fillId="0" borderId="11" xfId="54" applyNumberFormat="1" applyFont="1" applyBorder="1" applyAlignment="1">
      <alignment horizontal="center" vertical="center" wrapText="1"/>
      <protection/>
    </xf>
    <xf numFmtId="184" fontId="6" fillId="24" borderId="4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84" fontId="6" fillId="0" borderId="22" xfId="0" applyNumberFormat="1" applyFont="1" applyFill="1" applyBorder="1" applyAlignment="1">
      <alignment horizontal="center" vertical="center" wrapText="1"/>
    </xf>
    <xf numFmtId="191" fontId="6" fillId="24" borderId="30" xfId="0" applyNumberFormat="1" applyFont="1" applyFill="1" applyBorder="1" applyAlignment="1">
      <alignment horizontal="center" vertical="center"/>
    </xf>
    <xf numFmtId="191" fontId="6" fillId="24" borderId="34" xfId="0" applyNumberFormat="1" applyFont="1" applyFill="1" applyBorder="1" applyAlignment="1">
      <alignment horizontal="center" vertical="center"/>
    </xf>
    <xf numFmtId="191" fontId="6" fillId="24" borderId="25" xfId="0" applyNumberFormat="1" applyFont="1" applyFill="1" applyBorder="1" applyAlignment="1">
      <alignment horizontal="center" vertical="center"/>
    </xf>
    <xf numFmtId="191" fontId="11" fillId="24" borderId="30" xfId="0" applyNumberFormat="1" applyFont="1" applyFill="1" applyBorder="1" applyAlignment="1">
      <alignment horizontal="center" vertical="center"/>
    </xf>
    <xf numFmtId="191" fontId="11" fillId="24" borderId="25" xfId="0" applyNumberFormat="1" applyFont="1" applyFill="1" applyBorder="1" applyAlignment="1">
      <alignment horizontal="center" vertical="center"/>
    </xf>
    <xf numFmtId="184" fontId="6" fillId="0" borderId="35" xfId="0" applyNumberFormat="1" applyFont="1" applyFill="1" applyBorder="1" applyAlignment="1">
      <alignment horizontal="center" vertical="center" wrapText="1"/>
    </xf>
    <xf numFmtId="184" fontId="6" fillId="24" borderId="56" xfId="0" applyNumberFormat="1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184" fontId="6" fillId="0" borderId="43" xfId="0" applyNumberFormat="1" applyFont="1" applyFill="1" applyBorder="1" applyAlignment="1">
      <alignment horizontal="center" vertical="center"/>
    </xf>
    <xf numFmtId="184" fontId="9" fillId="0" borderId="40" xfId="0" applyNumberFormat="1" applyFont="1" applyFill="1" applyBorder="1" applyAlignment="1">
      <alignment horizontal="center" vertical="center"/>
    </xf>
    <xf numFmtId="4" fontId="6" fillId="24" borderId="22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center" vertical="center"/>
    </xf>
    <xf numFmtId="4" fontId="6" fillId="24" borderId="33" xfId="0" applyNumberFormat="1" applyFont="1" applyFill="1" applyBorder="1" applyAlignment="1">
      <alignment horizontal="center" vertical="center"/>
    </xf>
    <xf numFmtId="184" fontId="6" fillId="0" borderId="41" xfId="0" applyNumberFormat="1" applyFont="1" applyFill="1" applyBorder="1" applyAlignment="1">
      <alignment horizontal="center" vertical="center"/>
    </xf>
    <xf numFmtId="191" fontId="6" fillId="24" borderId="42" xfId="0" applyNumberFormat="1" applyFont="1" applyFill="1" applyBorder="1" applyAlignment="1">
      <alignment horizontal="center" vertical="center"/>
    </xf>
    <xf numFmtId="184" fontId="6" fillId="24" borderId="59" xfId="0" applyNumberFormat="1" applyFont="1" applyFill="1" applyBorder="1" applyAlignment="1">
      <alignment horizontal="center" vertical="center"/>
    </xf>
    <xf numFmtId="184" fontId="9" fillId="0" borderId="46" xfId="0" applyNumberFormat="1" applyFont="1" applyFill="1" applyBorder="1" applyAlignment="1">
      <alignment horizontal="center" vertical="center"/>
    </xf>
    <xf numFmtId="184" fontId="6" fillId="24" borderId="60" xfId="0" applyNumberFormat="1" applyFont="1" applyFill="1" applyBorder="1" applyAlignment="1">
      <alignment horizontal="center" vertical="center"/>
    </xf>
    <xf numFmtId="184" fontId="9" fillId="0" borderId="15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184" fontId="12" fillId="0" borderId="48" xfId="0" applyNumberFormat="1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>
      <alignment horizontal="center" vertical="center"/>
    </xf>
    <xf numFmtId="2" fontId="6" fillId="0" borderId="44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4" fontId="6" fillId="24" borderId="20" xfId="0" applyNumberFormat="1" applyFont="1" applyFill="1" applyBorder="1" applyAlignment="1">
      <alignment horizontal="center" vertical="center"/>
    </xf>
    <xf numFmtId="184" fontId="11" fillId="0" borderId="40" xfId="0" applyNumberFormat="1" applyFont="1" applyFill="1" applyBorder="1" applyAlignment="1">
      <alignment horizontal="center" vertical="center"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191" fontId="9" fillId="24" borderId="44" xfId="0" applyNumberFormat="1" applyFont="1" applyFill="1" applyBorder="1" applyAlignment="1">
      <alignment horizontal="center" vertical="center"/>
    </xf>
    <xf numFmtId="184" fontId="9" fillId="24" borderId="45" xfId="54" applyNumberFormat="1" applyFont="1" applyFill="1" applyBorder="1" applyAlignment="1">
      <alignment horizontal="center" vertical="center" wrapText="1"/>
      <protection/>
    </xf>
    <xf numFmtId="184" fontId="12" fillId="0" borderId="22" xfId="0" applyNumberFormat="1" applyFont="1" applyFill="1" applyBorder="1" applyAlignment="1">
      <alignment horizontal="center" vertical="center"/>
    </xf>
    <xf numFmtId="184" fontId="12" fillId="0" borderId="4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horizontal="left" vertical="center" wrapText="1"/>
    </xf>
    <xf numFmtId="184" fontId="11" fillId="24" borderId="25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6" fillId="0" borderId="12" xfId="54" applyNumberFormat="1" applyFont="1" applyBorder="1" applyAlignment="1">
      <alignment horizontal="center" vertical="center" wrapText="1"/>
      <protection/>
    </xf>
    <xf numFmtId="184" fontId="6" fillId="24" borderId="42" xfId="54" applyNumberFormat="1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vertical="center" wrapText="1"/>
      <protection/>
    </xf>
    <xf numFmtId="184" fontId="9" fillId="0" borderId="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left" vertical="center" wrapText="1"/>
      <protection/>
    </xf>
    <xf numFmtId="0" fontId="7" fillId="24" borderId="23" xfId="54" applyFont="1" applyFill="1" applyBorder="1" applyAlignment="1">
      <alignment horizontal="center" vertical="center"/>
      <protection/>
    </xf>
    <xf numFmtId="184" fontId="9" fillId="0" borderId="44" xfId="0" applyNumberFormat="1" applyFont="1" applyFill="1" applyBorder="1" applyAlignment="1">
      <alignment horizontal="center" vertical="center" wrapText="1"/>
    </xf>
    <xf numFmtId="184" fontId="6" fillId="24" borderId="45" xfId="0" applyNumberFormat="1" applyFont="1" applyFill="1" applyBorder="1" applyAlignment="1">
      <alignment horizontal="center" vertical="center" wrapText="1"/>
    </xf>
    <xf numFmtId="184" fontId="9" fillId="24" borderId="44" xfId="0" applyNumberFormat="1" applyFont="1" applyFill="1" applyBorder="1" applyAlignment="1">
      <alignment vertical="center" wrapText="1"/>
    </xf>
    <xf numFmtId="4" fontId="6" fillId="24" borderId="44" xfId="0" applyNumberFormat="1" applyFont="1" applyFill="1" applyBorder="1" applyAlignment="1">
      <alignment horizontal="center" vertical="center" wrapText="1"/>
    </xf>
    <xf numFmtId="184" fontId="9" fillId="0" borderId="61" xfId="0" applyNumberFormat="1" applyFont="1" applyFill="1" applyBorder="1" applyAlignment="1">
      <alignment horizontal="center" vertical="center" wrapText="1"/>
    </xf>
    <xf numFmtId="4" fontId="6" fillId="24" borderId="48" xfId="0" applyNumberFormat="1" applyFont="1" applyFill="1" applyBorder="1" applyAlignment="1">
      <alignment horizontal="center" vertical="center"/>
    </xf>
    <xf numFmtId="4" fontId="6" fillId="24" borderId="41" xfId="0" applyNumberFormat="1" applyFont="1" applyFill="1" applyBorder="1" applyAlignment="1">
      <alignment horizontal="center" vertical="center"/>
    </xf>
    <xf numFmtId="184" fontId="6" fillId="24" borderId="6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184" fontId="6" fillId="24" borderId="63" xfId="54" applyNumberFormat="1" applyFont="1" applyFill="1" applyBorder="1" applyAlignment="1">
      <alignment horizontal="center" vertical="center" wrapText="1"/>
      <protection/>
    </xf>
    <xf numFmtId="184" fontId="6" fillId="0" borderId="33" xfId="54" applyNumberFormat="1" applyFont="1" applyFill="1" applyBorder="1" applyAlignment="1">
      <alignment horizontal="center" vertical="center" wrapText="1"/>
      <protection/>
    </xf>
    <xf numFmtId="184" fontId="11" fillId="24" borderId="29" xfId="54" applyNumberFormat="1" applyFont="1" applyFill="1" applyBorder="1" applyAlignment="1">
      <alignment horizontal="center" vertical="center" wrapText="1"/>
      <protection/>
    </xf>
    <xf numFmtId="184" fontId="11" fillId="24" borderId="26" xfId="54" applyNumberFormat="1" applyFont="1" applyFill="1" applyBorder="1" applyAlignment="1">
      <alignment horizontal="center" vertical="center" wrapText="1"/>
      <protection/>
    </xf>
    <xf numFmtId="49" fontId="7" fillId="24" borderId="15" xfId="0" applyNumberFormat="1" applyFont="1" applyFill="1" applyBorder="1" applyAlignment="1">
      <alignment horizontal="center" vertical="center"/>
    </xf>
    <xf numFmtId="184" fontId="9" fillId="0" borderId="26" xfId="0" applyNumberFormat="1" applyFont="1" applyFill="1" applyBorder="1" applyAlignment="1">
      <alignment horizontal="center" vertical="center"/>
    </xf>
    <xf numFmtId="184" fontId="9" fillId="0" borderId="2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4" fontId="11" fillId="0" borderId="28" xfId="0" applyNumberFormat="1" applyFont="1" applyFill="1" applyBorder="1" applyAlignment="1">
      <alignment horizontal="center" vertical="center" wrapText="1"/>
    </xf>
    <xf numFmtId="184" fontId="11" fillId="24" borderId="27" xfId="54" applyNumberFormat="1" applyFont="1" applyFill="1" applyBorder="1" applyAlignment="1">
      <alignment horizontal="center" vertical="center" wrapText="1"/>
      <protection/>
    </xf>
    <xf numFmtId="184" fontId="11" fillId="24" borderId="28" xfId="54" applyNumberFormat="1" applyFont="1" applyFill="1" applyBorder="1" applyAlignment="1">
      <alignment horizontal="center" vertical="center" wrapText="1"/>
      <protection/>
    </xf>
    <xf numFmtId="49" fontId="12" fillId="24" borderId="57" xfId="0" applyNumberFormat="1" applyFont="1" applyFill="1" applyBorder="1" applyAlignment="1">
      <alignment horizontal="center" vertical="center"/>
    </xf>
    <xf numFmtId="184" fontId="12" fillId="0" borderId="38" xfId="0" applyNumberFormat="1" applyFont="1" applyFill="1" applyBorder="1" applyAlignment="1">
      <alignment horizontal="center" vertical="center"/>
    </xf>
    <xf numFmtId="0" fontId="6" fillId="0" borderId="11" xfId="53" applyNumberFormat="1" applyFont="1" applyFill="1" applyBorder="1" applyAlignment="1" applyProtection="1">
      <alignment horizontal="left" vertical="center" wrapText="1"/>
      <protection/>
    </xf>
    <xf numFmtId="184" fontId="6" fillId="24" borderId="40" xfId="54" applyNumberFormat="1" applyFont="1" applyFill="1" applyBorder="1" applyAlignment="1">
      <alignment horizontal="center" vertical="center" wrapText="1"/>
      <protection/>
    </xf>
    <xf numFmtId="0" fontId="7" fillId="0" borderId="50" xfId="55" applyFont="1" applyFill="1" applyBorder="1" applyAlignment="1">
      <alignment vertical="center" wrapText="1"/>
      <protection/>
    </xf>
    <xf numFmtId="0" fontId="6" fillId="0" borderId="13" xfId="55" applyFont="1" applyFill="1" applyBorder="1" applyAlignment="1">
      <alignment vertical="center" wrapText="1"/>
      <protection/>
    </xf>
    <xf numFmtId="184" fontId="11" fillId="24" borderId="38" xfId="0" applyNumberFormat="1" applyFont="1" applyFill="1" applyBorder="1" applyAlignment="1">
      <alignment horizontal="center" vertical="center"/>
    </xf>
    <xf numFmtId="184" fontId="6" fillId="0" borderId="29" xfId="54" applyNumberFormat="1" applyFont="1" applyFill="1" applyBorder="1" applyAlignment="1">
      <alignment horizontal="center" vertical="center" wrapText="1"/>
      <protection/>
    </xf>
    <xf numFmtId="191" fontId="6" fillId="24" borderId="53" xfId="0" applyNumberFormat="1" applyFont="1" applyFill="1" applyBorder="1" applyAlignment="1">
      <alignment horizontal="center" vertical="center"/>
    </xf>
    <xf numFmtId="49" fontId="6" fillId="0" borderId="18" xfId="54" applyNumberFormat="1" applyFont="1" applyBorder="1" applyAlignment="1">
      <alignment horizontal="center" vertical="center" wrapText="1"/>
      <protection/>
    </xf>
    <xf numFmtId="184" fontId="6" fillId="0" borderId="64" xfId="0" applyNumberFormat="1" applyFont="1" applyFill="1" applyBorder="1" applyAlignment="1">
      <alignment horizontal="center" vertical="center" wrapText="1"/>
    </xf>
    <xf numFmtId="184" fontId="6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184" fontId="9" fillId="0" borderId="29" xfId="0" applyNumberFormat="1" applyFont="1" applyFill="1" applyBorder="1" applyAlignment="1">
      <alignment horizontal="center" vertical="center"/>
    </xf>
    <xf numFmtId="184" fontId="6" fillId="24" borderId="39" xfId="0" applyNumberFormat="1" applyFont="1" applyFill="1" applyBorder="1" applyAlignment="1">
      <alignment horizontal="center" vertical="center"/>
    </xf>
    <xf numFmtId="4" fontId="6" fillId="24" borderId="26" xfId="0" applyNumberFormat="1" applyFont="1" applyFill="1" applyBorder="1" applyAlignment="1">
      <alignment horizontal="center" vertical="center"/>
    </xf>
    <xf numFmtId="184" fontId="6" fillId="0" borderId="65" xfId="0" applyNumberFormat="1" applyFont="1" applyFill="1" applyBorder="1" applyAlignment="1">
      <alignment horizontal="center" vertical="center" wrapText="1"/>
    </xf>
    <xf numFmtId="184" fontId="6" fillId="0" borderId="49" xfId="0" applyNumberFormat="1" applyFont="1" applyFill="1" applyBorder="1" applyAlignment="1">
      <alignment horizontal="center" vertical="center" wrapText="1"/>
    </xf>
    <xf numFmtId="184" fontId="11" fillId="0" borderId="35" xfId="0" applyNumberFormat="1" applyFont="1" applyFill="1" applyBorder="1" applyAlignment="1">
      <alignment horizontal="center" vertical="center" wrapText="1"/>
    </xf>
    <xf numFmtId="184" fontId="11" fillId="24" borderId="40" xfId="54" applyNumberFormat="1" applyFont="1" applyFill="1" applyBorder="1" applyAlignment="1">
      <alignment horizontal="center" vertical="center" wrapText="1"/>
      <protection/>
    </xf>
    <xf numFmtId="184" fontId="11" fillId="24" borderId="33" xfId="54" applyNumberFormat="1" applyFont="1" applyFill="1" applyBorder="1" applyAlignment="1">
      <alignment horizontal="center" vertical="center" wrapText="1"/>
      <protection/>
    </xf>
    <xf numFmtId="184" fontId="11" fillId="24" borderId="63" xfId="54" applyNumberFormat="1" applyFont="1" applyFill="1" applyBorder="1" applyAlignment="1">
      <alignment horizontal="center" vertical="center" wrapText="1"/>
      <protection/>
    </xf>
    <xf numFmtId="184" fontId="11" fillId="24" borderId="40" xfId="0" applyNumberFormat="1" applyFont="1" applyFill="1" applyBorder="1" applyAlignment="1">
      <alignment horizontal="center" vertical="center"/>
    </xf>
    <xf numFmtId="184" fontId="11" fillId="24" borderId="35" xfId="54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184" fontId="11" fillId="24" borderId="25" xfId="54" applyNumberFormat="1" applyFont="1" applyFill="1" applyBorder="1" applyAlignment="1">
      <alignment horizontal="center" vertical="center" wrapText="1"/>
      <protection/>
    </xf>
    <xf numFmtId="4" fontId="11" fillId="24" borderId="40" xfId="0" applyNumberFormat="1" applyFont="1" applyFill="1" applyBorder="1" applyAlignment="1">
      <alignment horizontal="center" vertical="center"/>
    </xf>
    <xf numFmtId="184" fontId="9" fillId="24" borderId="38" xfId="54" applyNumberFormat="1" applyFont="1" applyFill="1" applyBorder="1" applyAlignment="1">
      <alignment horizontal="center" vertical="center" wrapText="1"/>
      <protection/>
    </xf>
    <xf numFmtId="184" fontId="9" fillId="24" borderId="22" xfId="54" applyNumberFormat="1" applyFont="1" applyFill="1" applyBorder="1" applyAlignment="1">
      <alignment horizontal="center" vertical="center" wrapText="1"/>
      <protection/>
    </xf>
    <xf numFmtId="184" fontId="9" fillId="24" borderId="43" xfId="54" applyNumberFormat="1" applyFont="1" applyFill="1" applyBorder="1" applyAlignment="1">
      <alignment horizontal="center" vertical="center" wrapText="1"/>
      <protection/>
    </xf>
    <xf numFmtId="184" fontId="9" fillId="24" borderId="30" xfId="54" applyNumberFormat="1" applyFont="1" applyFill="1" applyBorder="1" applyAlignment="1">
      <alignment horizontal="center" vertical="center" wrapText="1"/>
      <protection/>
    </xf>
    <xf numFmtId="191" fontId="9" fillId="24" borderId="43" xfId="0" applyNumberFormat="1" applyFont="1" applyFill="1" applyBorder="1" applyAlignment="1">
      <alignment horizontal="center" vertical="center"/>
    </xf>
    <xf numFmtId="191" fontId="9" fillId="24" borderId="30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49" fontId="6" fillId="24" borderId="11" xfId="0" applyNumberFormat="1" applyFont="1" applyFill="1" applyBorder="1" applyAlignment="1">
      <alignment horizontal="center" vertical="center"/>
    </xf>
    <xf numFmtId="184" fontId="6" fillId="0" borderId="63" xfId="0" applyNumberFormat="1" applyFont="1" applyFill="1" applyBorder="1" applyAlignment="1">
      <alignment horizontal="center" vertical="center"/>
    </xf>
    <xf numFmtId="184" fontId="6" fillId="0" borderId="40" xfId="0" applyNumberFormat="1" applyFont="1" applyFill="1" applyBorder="1" applyAlignment="1">
      <alignment horizontal="center" vertical="center"/>
    </xf>
    <xf numFmtId="184" fontId="11" fillId="0" borderId="29" xfId="54" applyNumberFormat="1" applyFont="1" applyFill="1" applyBorder="1" applyAlignment="1">
      <alignment horizontal="center" vertical="center" wrapText="1"/>
      <protection/>
    </xf>
    <xf numFmtId="184" fontId="11" fillId="0" borderId="26" xfId="54" applyNumberFormat="1" applyFont="1" applyFill="1" applyBorder="1" applyAlignment="1">
      <alignment horizontal="center" vertical="center" wrapText="1"/>
      <protection/>
    </xf>
    <xf numFmtId="49" fontId="5" fillId="0" borderId="66" xfId="0" applyNumberFormat="1" applyFont="1" applyFill="1" applyBorder="1" applyAlignment="1">
      <alignment horizontal="center" vertical="center"/>
    </xf>
    <xf numFmtId="184" fontId="6" fillId="0" borderId="67" xfId="0" applyNumberFormat="1" applyFont="1" applyFill="1" applyBorder="1" applyAlignment="1">
      <alignment horizontal="center" vertical="center" wrapText="1"/>
    </xf>
    <xf numFmtId="184" fontId="9" fillId="0" borderId="54" xfId="0" applyNumberFormat="1" applyFont="1" applyFill="1" applyBorder="1" applyAlignment="1">
      <alignment horizontal="center" vertical="center"/>
    </xf>
    <xf numFmtId="184" fontId="6" fillId="0" borderId="52" xfId="0" applyNumberFormat="1" applyFont="1" applyFill="1" applyBorder="1" applyAlignment="1">
      <alignment horizontal="center" vertical="center"/>
    </xf>
    <xf numFmtId="184" fontId="6" fillId="24" borderId="68" xfId="0" applyNumberFormat="1" applyFont="1" applyFill="1" applyBorder="1" applyAlignment="1">
      <alignment horizontal="center" vertical="center"/>
    </xf>
    <xf numFmtId="4" fontId="6" fillId="24" borderId="52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184" fontId="6" fillId="0" borderId="63" xfId="0" applyNumberFormat="1" applyFont="1" applyFill="1" applyBorder="1" applyAlignment="1">
      <alignment horizontal="center" vertical="center" wrapText="1"/>
    </xf>
    <xf numFmtId="184" fontId="6" fillId="0" borderId="3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left" vertical="center" wrapText="1"/>
      <protection/>
    </xf>
    <xf numFmtId="0" fontId="6" fillId="0" borderId="49" xfId="53" applyNumberFormat="1" applyFont="1" applyFill="1" applyBorder="1" applyAlignment="1" applyProtection="1">
      <alignment horizontal="left" vertical="center" wrapText="1"/>
      <protection/>
    </xf>
    <xf numFmtId="49" fontId="12" fillId="0" borderId="57" xfId="0" applyNumberFormat="1" applyFont="1" applyFill="1" applyBorder="1" applyAlignment="1">
      <alignment horizontal="center" vertical="center"/>
    </xf>
    <xf numFmtId="184" fontId="9" fillId="0" borderId="43" xfId="0" applyNumberFormat="1" applyFont="1" applyFill="1" applyBorder="1" applyAlignment="1">
      <alignment horizontal="center" vertical="center"/>
    </xf>
    <xf numFmtId="184" fontId="12" fillId="0" borderId="69" xfId="0" applyNumberFormat="1" applyFont="1" applyFill="1" applyBorder="1" applyAlignment="1">
      <alignment horizontal="center" vertical="center" wrapText="1"/>
    </xf>
    <xf numFmtId="184" fontId="12" fillId="0" borderId="22" xfId="0" applyNumberFormat="1" applyFont="1" applyFill="1" applyBorder="1" applyAlignment="1">
      <alignment horizontal="center" vertical="center" wrapText="1"/>
    </xf>
    <xf numFmtId="49" fontId="35" fillId="0" borderId="24" xfId="0" applyNumberFormat="1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/>
    </xf>
    <xf numFmtId="184" fontId="6" fillId="0" borderId="41" xfId="0" applyNumberFormat="1" applyFont="1" applyFill="1" applyBorder="1" applyAlignment="1">
      <alignment horizontal="center" vertical="center" wrapText="1"/>
    </xf>
    <xf numFmtId="184" fontId="6" fillId="0" borderId="69" xfId="0" applyNumberFormat="1" applyFont="1" applyFill="1" applyBorder="1" applyAlignment="1">
      <alignment horizontal="center" vertical="center" wrapText="1"/>
    </xf>
    <xf numFmtId="184" fontId="9" fillId="24" borderId="37" xfId="0" applyNumberFormat="1" applyFont="1" applyFill="1" applyBorder="1" applyAlignment="1">
      <alignment horizontal="center" vertical="center"/>
    </xf>
    <xf numFmtId="0" fontId="5" fillId="24" borderId="12" xfId="54" applyFont="1" applyFill="1" applyBorder="1" applyAlignment="1">
      <alignment horizontal="center" vertical="center"/>
      <protection/>
    </xf>
    <xf numFmtId="0" fontId="6" fillId="0" borderId="60" xfId="55" applyFont="1" applyFill="1" applyBorder="1" applyAlignment="1">
      <alignment vertical="center" wrapText="1"/>
      <protection/>
    </xf>
    <xf numFmtId="184" fontId="6" fillId="24" borderId="60" xfId="0" applyNumberFormat="1" applyFont="1" applyFill="1" applyBorder="1" applyAlignment="1">
      <alignment horizontal="center" vertical="center" wrapText="1"/>
    </xf>
    <xf numFmtId="0" fontId="5" fillId="24" borderId="13" xfId="54" applyFont="1" applyFill="1" applyBorder="1" applyAlignment="1">
      <alignment horizontal="center" vertical="center"/>
      <protection/>
    </xf>
    <xf numFmtId="0" fontId="6" fillId="0" borderId="56" xfId="55" applyFont="1" applyFill="1" applyBorder="1" applyAlignment="1">
      <alignment vertical="center" wrapText="1"/>
      <protection/>
    </xf>
    <xf numFmtId="184" fontId="6" fillId="24" borderId="56" xfId="0" applyNumberFormat="1" applyFont="1" applyFill="1" applyBorder="1" applyAlignment="1">
      <alignment horizontal="center" vertical="center" wrapText="1"/>
    </xf>
    <xf numFmtId="184" fontId="11" fillId="24" borderId="60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/>
    </xf>
    <xf numFmtId="4" fontId="6" fillId="24" borderId="49" xfId="0" applyNumberFormat="1" applyFont="1" applyFill="1" applyBorder="1" applyAlignment="1">
      <alignment horizontal="center" vertical="center" wrapText="1"/>
    </xf>
    <xf numFmtId="184" fontId="9" fillId="24" borderId="45" xfId="0" applyNumberFormat="1" applyFont="1" applyFill="1" applyBorder="1" applyAlignment="1">
      <alignment horizontal="center" vertical="center"/>
    </xf>
    <xf numFmtId="184" fontId="9" fillId="0" borderId="16" xfId="0" applyNumberFormat="1" applyFont="1" applyFill="1" applyBorder="1" applyAlignment="1">
      <alignment horizontal="center" vertical="center" wrapText="1"/>
    </xf>
    <xf numFmtId="184" fontId="6" fillId="0" borderId="26" xfId="0" applyNumberFormat="1" applyFont="1" applyFill="1" applyBorder="1" applyAlignment="1">
      <alignment horizontal="center" vertical="center" wrapText="1"/>
    </xf>
    <xf numFmtId="184" fontId="6" fillId="0" borderId="29" xfId="0" applyNumberFormat="1" applyFont="1" applyFill="1" applyBorder="1" applyAlignment="1">
      <alignment horizontal="center" vertical="center"/>
    </xf>
    <xf numFmtId="184" fontId="6" fillId="0" borderId="46" xfId="0" applyNumberFormat="1" applyFont="1" applyFill="1" applyBorder="1" applyAlignment="1">
      <alignment horizontal="center" vertical="center"/>
    </xf>
    <xf numFmtId="184" fontId="6" fillId="0" borderId="52" xfId="0" applyNumberFormat="1" applyFont="1" applyFill="1" applyBorder="1" applyAlignment="1">
      <alignment horizontal="center" vertical="center" wrapText="1"/>
    </xf>
    <xf numFmtId="184" fontId="12" fillId="0" borderId="43" xfId="0" applyNumberFormat="1" applyFont="1" applyFill="1" applyBorder="1" applyAlignment="1">
      <alignment horizontal="center" vertical="center" wrapText="1"/>
    </xf>
    <xf numFmtId="184" fontId="9" fillId="0" borderId="50" xfId="0" applyNumberFormat="1" applyFont="1" applyFill="1" applyBorder="1" applyAlignment="1">
      <alignment horizontal="center" vertical="center" wrapText="1"/>
    </xf>
    <xf numFmtId="184" fontId="12" fillId="0" borderId="70" xfId="0" applyNumberFormat="1" applyFont="1" applyFill="1" applyBorder="1" applyAlignment="1">
      <alignment horizontal="center" vertical="center" wrapText="1"/>
    </xf>
    <xf numFmtId="184" fontId="12" fillId="0" borderId="40" xfId="0" applyNumberFormat="1" applyFont="1" applyFill="1" applyBorder="1" applyAlignment="1">
      <alignment horizontal="center" vertical="center" wrapText="1"/>
    </xf>
    <xf numFmtId="184" fontId="12" fillId="0" borderId="33" xfId="0" applyNumberFormat="1" applyFont="1" applyFill="1" applyBorder="1" applyAlignment="1">
      <alignment horizontal="center" vertical="center" wrapText="1"/>
    </xf>
    <xf numFmtId="184" fontId="6" fillId="24" borderId="52" xfId="0" applyNumberFormat="1" applyFont="1" applyFill="1" applyBorder="1" applyAlignment="1">
      <alignment horizontal="center" vertical="center"/>
    </xf>
    <xf numFmtId="184" fontId="6" fillId="24" borderId="53" xfId="0" applyNumberFormat="1" applyFont="1" applyFill="1" applyBorder="1" applyAlignment="1">
      <alignment horizontal="center" vertical="center"/>
    </xf>
    <xf numFmtId="4" fontId="6" fillId="24" borderId="54" xfId="0" applyNumberFormat="1" applyFont="1" applyFill="1" applyBorder="1" applyAlignment="1">
      <alignment horizontal="center" vertical="center"/>
    </xf>
    <xf numFmtId="0" fontId="6" fillId="0" borderId="11" xfId="54" applyFont="1" applyFill="1" applyBorder="1" applyAlignment="1">
      <alignment horizontal="left" vertical="center" wrapText="1"/>
      <protection/>
    </xf>
    <xf numFmtId="184" fontId="6" fillId="0" borderId="35" xfId="54" applyNumberFormat="1" applyFont="1" applyFill="1" applyBorder="1" applyAlignment="1">
      <alignment horizontal="center" vertical="center" wrapText="1"/>
      <protection/>
    </xf>
    <xf numFmtId="184" fontId="6" fillId="0" borderId="40" xfId="54" applyNumberFormat="1" applyFont="1" applyFill="1" applyBorder="1" applyAlignment="1">
      <alignment horizontal="center" vertical="center" wrapText="1"/>
      <protection/>
    </xf>
    <xf numFmtId="184" fontId="11" fillId="24" borderId="46" xfId="0" applyNumberFormat="1" applyFont="1" applyFill="1" applyBorder="1" applyAlignment="1">
      <alignment horizontal="center" vertical="center" wrapText="1"/>
    </xf>
    <xf numFmtId="4" fontId="6" fillId="24" borderId="46" xfId="0" applyNumberFormat="1" applyFont="1" applyFill="1" applyBorder="1" applyAlignment="1">
      <alignment horizontal="center" vertical="center" wrapText="1"/>
    </xf>
    <xf numFmtId="191" fontId="11" fillId="24" borderId="29" xfId="0" applyNumberFormat="1" applyFont="1" applyFill="1" applyBorder="1" applyAlignment="1">
      <alignment horizontal="center" vertical="center"/>
    </xf>
    <xf numFmtId="4" fontId="11" fillId="24" borderId="29" xfId="0" applyNumberFormat="1" applyFont="1" applyFill="1" applyBorder="1" applyAlignment="1">
      <alignment horizontal="center" vertical="center"/>
    </xf>
    <xf numFmtId="184" fontId="11" fillId="0" borderId="27" xfId="0" applyNumberFormat="1" applyFont="1" applyFill="1" applyBorder="1" applyAlignment="1">
      <alignment horizontal="center" vertical="center" wrapText="1"/>
    </xf>
    <xf numFmtId="49" fontId="12" fillId="0" borderId="13" xfId="54" applyNumberFormat="1" applyFont="1" applyBorder="1" applyAlignment="1">
      <alignment horizontal="center" vertical="center" wrapText="1"/>
      <protection/>
    </xf>
    <xf numFmtId="184" fontId="12" fillId="0" borderId="35" xfId="54" applyNumberFormat="1" applyFont="1" applyFill="1" applyBorder="1" applyAlignment="1">
      <alignment horizontal="center" vertical="center" wrapText="1"/>
      <protection/>
    </xf>
    <xf numFmtId="184" fontId="12" fillId="0" borderId="40" xfId="54" applyNumberFormat="1" applyFont="1" applyFill="1" applyBorder="1" applyAlignment="1">
      <alignment horizontal="center" vertical="center" wrapText="1"/>
      <protection/>
    </xf>
    <xf numFmtId="184" fontId="12" fillId="0" borderId="26" xfId="54" applyNumberFormat="1" applyFont="1" applyFill="1" applyBorder="1" applyAlignment="1">
      <alignment horizontal="center" vertical="center" wrapText="1"/>
      <protection/>
    </xf>
    <xf numFmtId="184" fontId="12" fillId="0" borderId="57" xfId="54" applyNumberFormat="1" applyFont="1" applyFill="1" applyBorder="1" applyAlignment="1">
      <alignment horizontal="center" vertical="center" wrapText="1"/>
      <protection/>
    </xf>
    <xf numFmtId="184" fontId="12" fillId="0" borderId="43" xfId="54" applyNumberFormat="1" applyFont="1" applyFill="1" applyBorder="1" applyAlignment="1">
      <alignment horizontal="center" vertical="center" wrapText="1"/>
      <protection/>
    </xf>
    <xf numFmtId="49" fontId="35" fillId="0" borderId="55" xfId="0" applyNumberFormat="1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justify" vertical="center"/>
    </xf>
    <xf numFmtId="184" fontId="9" fillId="0" borderId="61" xfId="0" applyNumberFormat="1" applyFont="1" applyFill="1" applyBorder="1" applyAlignment="1">
      <alignment horizontal="center" vertical="center"/>
    </xf>
    <xf numFmtId="184" fontId="11" fillId="0" borderId="26" xfId="0" applyNumberFormat="1" applyFont="1" applyFill="1" applyBorder="1" applyAlignment="1">
      <alignment horizontal="center" vertical="center" wrapText="1"/>
    </xf>
    <xf numFmtId="49" fontId="12" fillId="0" borderId="55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36" fillId="0" borderId="29" xfId="0" applyNumberFormat="1" applyFont="1" applyFill="1" applyBorder="1" applyAlignment="1">
      <alignment horizontal="center" vertical="center"/>
    </xf>
    <xf numFmtId="184" fontId="12" fillId="0" borderId="57" xfId="0" applyNumberFormat="1" applyFont="1" applyFill="1" applyBorder="1" applyAlignment="1">
      <alignment horizontal="center" vertical="center" wrapText="1"/>
    </xf>
    <xf numFmtId="184" fontId="6" fillId="0" borderId="24" xfId="0" applyNumberFormat="1" applyFont="1" applyFill="1" applyBorder="1" applyAlignment="1">
      <alignment horizontal="center" vertical="center" wrapText="1"/>
    </xf>
    <xf numFmtId="184" fontId="12" fillId="0" borderId="55" xfId="0" applyNumberFormat="1" applyFont="1" applyFill="1" applyBorder="1" applyAlignment="1">
      <alignment horizontal="center" vertical="center" wrapText="1"/>
    </xf>
    <xf numFmtId="184" fontId="11" fillId="0" borderId="29" xfId="0" applyNumberFormat="1" applyFont="1" applyFill="1" applyBorder="1" applyAlignment="1">
      <alignment horizontal="center" vertical="center"/>
    </xf>
    <xf numFmtId="184" fontId="12" fillId="0" borderId="29" xfId="0" applyNumberFormat="1" applyFont="1" applyFill="1" applyBorder="1" applyAlignment="1">
      <alignment horizontal="center" vertical="center" wrapText="1"/>
    </xf>
    <xf numFmtId="184" fontId="12" fillId="0" borderId="26" xfId="0" applyNumberFormat="1" applyFont="1" applyFill="1" applyBorder="1" applyAlignment="1">
      <alignment horizontal="center" vertical="center" wrapText="1"/>
    </xf>
    <xf numFmtId="184" fontId="12" fillId="24" borderId="34" xfId="0" applyNumberFormat="1" applyFont="1" applyFill="1" applyBorder="1" applyAlignment="1">
      <alignment horizontal="center" vertical="center"/>
    </xf>
    <xf numFmtId="184" fontId="12" fillId="24" borderId="33" xfId="0" applyNumberFormat="1" applyFont="1" applyFill="1" applyBorder="1" applyAlignment="1">
      <alignment horizontal="center" vertical="center"/>
    </xf>
    <xf numFmtId="4" fontId="12" fillId="24" borderId="33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left" vertical="center" wrapText="1"/>
    </xf>
    <xf numFmtId="184" fontId="6" fillId="0" borderId="0" xfId="0" applyNumberFormat="1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39" xfId="55" applyFont="1" applyFill="1" applyBorder="1" applyAlignment="1">
      <alignment vertical="center" wrapText="1"/>
      <protection/>
    </xf>
    <xf numFmtId="0" fontId="33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vertical="center" wrapText="1"/>
    </xf>
    <xf numFmtId="184" fontId="11" fillId="0" borderId="27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6" fillId="0" borderId="11" xfId="55" applyFont="1" applyFill="1" applyBorder="1" applyAlignment="1">
      <alignment vertical="center" wrapText="1"/>
      <protection/>
    </xf>
    <xf numFmtId="184" fontId="6" fillId="0" borderId="29" xfId="0" applyNumberFormat="1" applyFont="1" applyFill="1" applyBorder="1" applyAlignment="1">
      <alignment horizontal="center" vertical="center" wrapText="1"/>
    </xf>
    <xf numFmtId="184" fontId="6" fillId="0" borderId="22" xfId="54" applyNumberFormat="1" applyFont="1" applyFill="1" applyBorder="1" applyAlignment="1">
      <alignment horizontal="center" vertical="center"/>
      <protection/>
    </xf>
    <xf numFmtId="184" fontId="6" fillId="0" borderId="33" xfId="54" applyNumberFormat="1" applyFont="1" applyFill="1" applyBorder="1" applyAlignment="1">
      <alignment horizontal="center" vertical="center"/>
      <protection/>
    </xf>
    <xf numFmtId="184" fontId="6" fillId="0" borderId="26" xfId="54" applyNumberFormat="1" applyFont="1" applyFill="1" applyBorder="1" applyAlignment="1">
      <alignment horizontal="center" vertical="center"/>
      <protection/>
    </xf>
    <xf numFmtId="0" fontId="11" fillId="0" borderId="13" xfId="55" applyFont="1" applyFill="1" applyBorder="1" applyAlignment="1">
      <alignment horizontal="left" vertical="center" wrapText="1"/>
      <protection/>
    </xf>
    <xf numFmtId="184" fontId="11" fillId="0" borderId="38" xfId="0" applyNumberFormat="1" applyFont="1" applyFill="1" applyBorder="1" applyAlignment="1">
      <alignment horizontal="center" vertical="center"/>
    </xf>
    <xf numFmtId="184" fontId="11" fillId="0" borderId="22" xfId="0" applyNumberFormat="1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horizontal="left" vertical="center" wrapText="1"/>
      <protection/>
    </xf>
    <xf numFmtId="184" fontId="9" fillId="0" borderId="38" xfId="54" applyNumberFormat="1" applyFont="1" applyFill="1" applyBorder="1" applyAlignment="1">
      <alignment horizontal="center" vertical="center" wrapText="1"/>
      <protection/>
    </xf>
    <xf numFmtId="184" fontId="9" fillId="0" borderId="43" xfId="54" applyNumberFormat="1" applyFont="1" applyFill="1" applyBorder="1" applyAlignment="1">
      <alignment horizontal="center" vertical="center" wrapText="1"/>
      <protection/>
    </xf>
    <xf numFmtId="184" fontId="9" fillId="0" borderId="22" xfId="54" applyNumberFormat="1" applyFont="1" applyFill="1" applyBorder="1" applyAlignment="1">
      <alignment horizontal="center" vertical="center" wrapText="1"/>
      <protection/>
    </xf>
    <xf numFmtId="184" fontId="9" fillId="0" borderId="48" xfId="54" applyNumberFormat="1" applyFont="1" applyFill="1" applyBorder="1" applyAlignment="1">
      <alignment horizontal="center" vertical="center" wrapText="1"/>
      <protection/>
    </xf>
    <xf numFmtId="184" fontId="9" fillId="0" borderId="44" xfId="54" applyNumberFormat="1" applyFont="1" applyFill="1" applyBorder="1" applyAlignment="1">
      <alignment horizontal="center" vertical="center" wrapText="1"/>
      <protection/>
    </xf>
    <xf numFmtId="184" fontId="11" fillId="0" borderId="16" xfId="54" applyNumberFormat="1" applyFont="1" applyFill="1" applyBorder="1" applyAlignment="1">
      <alignment horizontal="center" vertical="center" wrapText="1"/>
      <protection/>
    </xf>
    <xf numFmtId="184" fontId="11" fillId="0" borderId="40" xfId="54" applyNumberFormat="1" applyFont="1" applyFill="1" applyBorder="1" applyAlignment="1">
      <alignment horizontal="center" vertical="center" wrapText="1"/>
      <protection/>
    </xf>
    <xf numFmtId="184" fontId="11" fillId="0" borderId="33" xfId="54" applyNumberFormat="1" applyFont="1" applyFill="1" applyBorder="1" applyAlignment="1">
      <alignment horizontal="center" vertical="center" wrapText="1"/>
      <protection/>
    </xf>
    <xf numFmtId="184" fontId="12" fillId="0" borderId="28" xfId="54" applyNumberFormat="1" applyFont="1" applyFill="1" applyBorder="1" applyAlignment="1">
      <alignment horizontal="center" vertical="center" wrapText="1"/>
      <protection/>
    </xf>
    <xf numFmtId="184" fontId="12" fillId="0" borderId="29" xfId="54" applyNumberFormat="1" applyFont="1" applyFill="1" applyBorder="1" applyAlignment="1">
      <alignment horizontal="center" vertical="center" wrapText="1"/>
      <protection/>
    </xf>
    <xf numFmtId="184" fontId="6" fillId="0" borderId="71" xfId="54" applyNumberFormat="1" applyFont="1" applyFill="1" applyBorder="1" applyAlignment="1">
      <alignment horizontal="center" vertical="center" wrapText="1"/>
      <protection/>
    </xf>
    <xf numFmtId="184" fontId="6" fillId="0" borderId="41" xfId="54" applyNumberFormat="1" applyFont="1" applyFill="1" applyBorder="1" applyAlignment="1">
      <alignment horizontal="center" vertical="center" wrapText="1"/>
      <protection/>
    </xf>
    <xf numFmtId="184" fontId="6" fillId="0" borderId="46" xfId="54" applyNumberFormat="1" applyFont="1" applyFill="1" applyBorder="1" applyAlignment="1">
      <alignment horizontal="center" vertical="center" wrapText="1"/>
      <protection/>
    </xf>
    <xf numFmtId="184" fontId="6" fillId="0" borderId="28" xfId="0" applyNumberFormat="1" applyFont="1" applyFill="1" applyBorder="1" applyAlignment="1">
      <alignment horizontal="center" vertical="center"/>
    </xf>
    <xf numFmtId="184" fontId="12" fillId="0" borderId="28" xfId="0" applyNumberFormat="1" applyFont="1" applyFill="1" applyBorder="1" applyAlignment="1">
      <alignment horizontal="center" vertical="center"/>
    </xf>
    <xf numFmtId="184" fontId="12" fillId="0" borderId="27" xfId="0" applyNumberFormat="1" applyFont="1" applyFill="1" applyBorder="1" applyAlignment="1">
      <alignment horizontal="center" vertical="center"/>
    </xf>
    <xf numFmtId="184" fontId="12" fillId="0" borderId="28" xfId="0" applyNumberFormat="1" applyFont="1" applyFill="1" applyBorder="1" applyAlignment="1">
      <alignment horizontal="center" vertical="center" wrapText="1"/>
    </xf>
    <xf numFmtId="184" fontId="12" fillId="0" borderId="26" xfId="0" applyNumberFormat="1" applyFont="1" applyFill="1" applyBorder="1" applyAlignment="1">
      <alignment horizontal="center" vertical="center"/>
    </xf>
    <xf numFmtId="184" fontId="12" fillId="0" borderId="29" xfId="0" applyNumberFormat="1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/>
    </xf>
    <xf numFmtId="184" fontId="6" fillId="0" borderId="71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31" fillId="0" borderId="5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184" fontId="12" fillId="0" borderId="63" xfId="0" applyNumberFormat="1" applyFont="1" applyFill="1" applyBorder="1" applyAlignment="1">
      <alignment horizontal="center" vertical="center" wrapText="1"/>
    </xf>
    <xf numFmtId="184" fontId="12" fillId="0" borderId="40" xfId="0" applyNumberFormat="1" applyFont="1" applyFill="1" applyBorder="1" applyAlignment="1">
      <alignment horizontal="center" vertical="center"/>
    </xf>
    <xf numFmtId="0" fontId="6" fillId="0" borderId="18" xfId="55" applyFont="1" applyFill="1" applyBorder="1" applyAlignment="1">
      <alignment vertical="center" wrapText="1"/>
      <protection/>
    </xf>
    <xf numFmtId="184" fontId="6" fillId="0" borderId="66" xfId="0" applyNumberFormat="1" applyFont="1" applyFill="1" applyBorder="1" applyAlignment="1">
      <alignment horizontal="center" vertical="center" wrapText="1"/>
    </xf>
    <xf numFmtId="184" fontId="6" fillId="0" borderId="52" xfId="54" applyNumberFormat="1" applyFont="1" applyFill="1" applyBorder="1" applyAlignment="1">
      <alignment horizontal="center" vertical="center"/>
      <protection/>
    </xf>
    <xf numFmtId="184" fontId="6" fillId="24" borderId="68" xfId="0" applyNumberFormat="1" applyFont="1" applyFill="1" applyBorder="1" applyAlignment="1">
      <alignment horizontal="center" vertical="center" wrapText="1"/>
    </xf>
    <xf numFmtId="184" fontId="6" fillId="24" borderId="66" xfId="0" applyNumberFormat="1" applyFont="1" applyFill="1" applyBorder="1" applyAlignment="1">
      <alignment horizontal="center" vertical="center" wrapText="1"/>
    </xf>
    <xf numFmtId="184" fontId="6" fillId="24" borderId="52" xfId="0" applyNumberFormat="1" applyFont="1" applyFill="1" applyBorder="1" applyAlignment="1">
      <alignment horizontal="center" vertical="center" wrapText="1"/>
    </xf>
    <xf numFmtId="184" fontId="6" fillId="24" borderId="52" xfId="54" applyNumberFormat="1" applyFont="1" applyFill="1" applyBorder="1" applyAlignment="1">
      <alignment horizontal="center" vertical="center"/>
      <protection/>
    </xf>
    <xf numFmtId="184" fontId="6" fillId="24" borderId="72" xfId="0" applyNumberFormat="1" applyFont="1" applyFill="1" applyBorder="1" applyAlignment="1">
      <alignment horizontal="center" vertical="center" wrapText="1"/>
    </xf>
    <xf numFmtId="191" fontId="6" fillId="24" borderId="54" xfId="0" applyNumberFormat="1" applyFont="1" applyFill="1" applyBorder="1" applyAlignment="1">
      <alignment horizontal="center" vertical="center"/>
    </xf>
    <xf numFmtId="184" fontId="6" fillId="24" borderId="64" xfId="0" applyNumberFormat="1" applyFont="1" applyFill="1" applyBorder="1" applyAlignment="1">
      <alignment horizontal="center" vertical="center" wrapText="1"/>
    </xf>
    <xf numFmtId="4" fontId="6" fillId="24" borderId="72" xfId="0" applyNumberFormat="1" applyFont="1" applyFill="1" applyBorder="1" applyAlignment="1">
      <alignment horizontal="center" vertical="center" wrapText="1"/>
    </xf>
    <xf numFmtId="184" fontId="9" fillId="0" borderId="15" xfId="55" applyNumberFormat="1" applyFont="1" applyFill="1" applyBorder="1" applyAlignment="1">
      <alignment horizontal="center" vertical="center" wrapText="1"/>
      <protection/>
    </xf>
    <xf numFmtId="184" fontId="9" fillId="0" borderId="20" xfId="55" applyNumberFormat="1" applyFont="1" applyFill="1" applyBorder="1" applyAlignment="1">
      <alignment horizontal="center" vertical="center" wrapText="1"/>
      <protection/>
    </xf>
    <xf numFmtId="184" fontId="9" fillId="24" borderId="37" xfId="55" applyNumberFormat="1" applyFont="1" applyFill="1" applyBorder="1" applyAlignment="1">
      <alignment horizontal="center" vertical="center" wrapText="1"/>
      <protection/>
    </xf>
    <xf numFmtId="184" fontId="9" fillId="24" borderId="50" xfId="55" applyNumberFormat="1" applyFont="1" applyFill="1" applyBorder="1" applyAlignment="1">
      <alignment horizontal="center" vertical="center" wrapText="1"/>
      <protection/>
    </xf>
    <xf numFmtId="4" fontId="9" fillId="24" borderId="50" xfId="55" applyNumberFormat="1" applyFont="1" applyFill="1" applyBorder="1" applyAlignment="1">
      <alignment horizontal="center" vertical="center" wrapText="1"/>
      <protection/>
    </xf>
    <xf numFmtId="184" fontId="6" fillId="24" borderId="73" xfId="0" applyNumberFormat="1" applyFont="1" applyFill="1" applyBorder="1" applyAlignment="1">
      <alignment horizontal="center" vertical="center"/>
    </xf>
    <xf numFmtId="191" fontId="9" fillId="24" borderId="3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12" fillId="0" borderId="3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184" fontId="9" fillId="0" borderId="33" xfId="0" applyNumberFormat="1" applyFont="1" applyFill="1" applyBorder="1" applyAlignment="1">
      <alignment horizontal="center" vertical="center"/>
    </xf>
    <xf numFmtId="184" fontId="9" fillId="0" borderId="34" xfId="0" applyNumberFormat="1" applyFont="1" applyFill="1" applyBorder="1" applyAlignment="1">
      <alignment horizontal="center" vertical="center"/>
    </xf>
    <xf numFmtId="49" fontId="12" fillId="0" borderId="5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74" xfId="0" applyNumberFormat="1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vertical="center" wrapText="1"/>
    </xf>
    <xf numFmtId="184" fontId="6" fillId="0" borderId="75" xfId="0" applyNumberFormat="1" applyFont="1" applyFill="1" applyBorder="1" applyAlignment="1">
      <alignment horizontal="center" vertical="center" wrapText="1"/>
    </xf>
    <xf numFmtId="184" fontId="6" fillId="0" borderId="76" xfId="0" applyNumberFormat="1" applyFont="1" applyFill="1" applyBorder="1" applyAlignment="1">
      <alignment horizontal="center" vertical="center"/>
    </xf>
    <xf numFmtId="184" fontId="5" fillId="0" borderId="77" xfId="0" applyNumberFormat="1" applyFont="1" applyFill="1" applyBorder="1" applyAlignment="1">
      <alignment horizontal="center" vertical="center"/>
    </xf>
    <xf numFmtId="184" fontId="6" fillId="24" borderId="78" xfId="0" applyNumberFormat="1" applyFont="1" applyFill="1" applyBorder="1" applyAlignment="1">
      <alignment horizontal="center" vertical="center"/>
    </xf>
    <xf numFmtId="184" fontId="6" fillId="24" borderId="75" xfId="0" applyNumberFormat="1" applyFont="1" applyFill="1" applyBorder="1" applyAlignment="1">
      <alignment horizontal="center" vertical="center" wrapText="1"/>
    </xf>
    <xf numFmtId="184" fontId="6" fillId="24" borderId="76" xfId="0" applyNumberFormat="1" applyFont="1" applyFill="1" applyBorder="1" applyAlignment="1">
      <alignment horizontal="center" vertical="center"/>
    </xf>
    <xf numFmtId="184" fontId="6" fillId="24" borderId="79" xfId="0" applyNumberFormat="1" applyFont="1" applyFill="1" applyBorder="1" applyAlignment="1">
      <alignment horizontal="center" vertical="center"/>
    </xf>
    <xf numFmtId="191" fontId="6" fillId="24" borderId="78" xfId="0" applyNumberFormat="1" applyFont="1" applyFill="1" applyBorder="1" applyAlignment="1">
      <alignment horizontal="center" vertical="center"/>
    </xf>
    <xf numFmtId="4" fontId="6" fillId="24" borderId="79" xfId="0" applyNumberFormat="1" applyFont="1" applyFill="1" applyBorder="1" applyAlignment="1">
      <alignment horizontal="center" vertical="center"/>
    </xf>
    <xf numFmtId="184" fontId="9" fillId="0" borderId="21" xfId="0" applyNumberFormat="1" applyFont="1" applyFill="1" applyBorder="1" applyAlignment="1">
      <alignment horizontal="center" vertical="center"/>
    </xf>
    <xf numFmtId="184" fontId="12" fillId="0" borderId="30" xfId="0" applyNumberFormat="1" applyFont="1" applyFill="1" applyBorder="1" applyAlignment="1">
      <alignment horizontal="center" vertical="center"/>
    </xf>
    <xf numFmtId="184" fontId="12" fillId="24" borderId="43" xfId="0" applyNumberFormat="1" applyFont="1" applyFill="1" applyBorder="1" applyAlignment="1">
      <alignment horizontal="center" vertical="center"/>
    </xf>
    <xf numFmtId="4" fontId="12" fillId="24" borderId="43" xfId="0" applyNumberFormat="1" applyFont="1" applyFill="1" applyBorder="1" applyAlignment="1">
      <alignment horizontal="center" vertical="center"/>
    </xf>
    <xf numFmtId="0" fontId="31" fillId="0" borderId="13" xfId="55" applyFont="1" applyFill="1" applyBorder="1" applyAlignment="1">
      <alignment vertical="center" wrapText="1"/>
      <protection/>
    </xf>
    <xf numFmtId="184" fontId="11" fillId="0" borderId="24" xfId="0" applyNumberFormat="1" applyFont="1" applyFill="1" applyBorder="1" applyAlignment="1">
      <alignment horizontal="center" vertical="center" wrapText="1"/>
    </xf>
    <xf numFmtId="184" fontId="11" fillId="0" borderId="29" xfId="0" applyNumberFormat="1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vertical="center" wrapText="1"/>
    </xf>
    <xf numFmtId="0" fontId="37" fillId="25" borderId="10" xfId="0" applyFont="1" applyFill="1" applyBorder="1" applyAlignment="1">
      <alignment horizontal="justify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0" fontId="37" fillId="25" borderId="11" xfId="0" applyFont="1" applyFill="1" applyBorder="1" applyAlignment="1">
      <alignment vertical="center" wrapText="1"/>
    </xf>
    <xf numFmtId="0" fontId="37" fillId="25" borderId="24" xfId="0" applyFont="1" applyFill="1" applyBorder="1" applyAlignment="1">
      <alignment vertical="center" wrapText="1"/>
    </xf>
    <xf numFmtId="184" fontId="11" fillId="0" borderId="25" xfId="0" applyNumberFormat="1" applyFont="1" applyFill="1" applyBorder="1" applyAlignment="1">
      <alignment horizontal="center" vertical="center"/>
    </xf>
    <xf numFmtId="184" fontId="6" fillId="24" borderId="63" xfId="0" applyNumberFormat="1" applyFont="1" applyFill="1" applyBorder="1" applyAlignment="1">
      <alignment horizontal="center" vertical="center" wrapText="1"/>
    </xf>
    <xf numFmtId="184" fontId="6" fillId="0" borderId="80" xfId="0" applyNumberFormat="1" applyFont="1" applyFill="1" applyBorder="1" applyAlignment="1">
      <alignment horizontal="center" vertical="center" wrapText="1"/>
    </xf>
    <xf numFmtId="184" fontId="12" fillId="0" borderId="25" xfId="0" applyNumberFormat="1" applyFont="1" applyFill="1" applyBorder="1" applyAlignment="1">
      <alignment horizontal="center" vertical="center"/>
    </xf>
    <xf numFmtId="184" fontId="11" fillId="24" borderId="34" xfId="54" applyNumberFormat="1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vertical="center" wrapText="1"/>
      <protection/>
    </xf>
    <xf numFmtId="0" fontId="7" fillId="0" borderId="14" xfId="55" applyFont="1" applyFill="1" applyBorder="1" applyAlignment="1">
      <alignment horizontal="left" vertical="center" wrapText="1"/>
      <protection/>
    </xf>
    <xf numFmtId="0" fontId="7" fillId="0" borderId="37" xfId="55" applyFont="1" applyFill="1" applyBorder="1" applyAlignment="1">
      <alignment vertical="center" wrapText="1"/>
      <protection/>
    </xf>
    <xf numFmtId="0" fontId="7" fillId="0" borderId="23" xfId="55" applyFont="1" applyFill="1" applyBorder="1" applyAlignment="1">
      <alignment vertical="center" wrapText="1"/>
      <protection/>
    </xf>
    <xf numFmtId="0" fontId="31" fillId="0" borderId="13" xfId="54" applyFont="1" applyFill="1" applyBorder="1" applyAlignment="1">
      <alignment horizontal="left" vertical="center" wrapText="1"/>
      <protection/>
    </xf>
    <xf numFmtId="0" fontId="31" fillId="0" borderId="11" xfId="54" applyFont="1" applyFill="1" applyBorder="1" applyAlignment="1">
      <alignment horizontal="left" vertical="center" wrapText="1"/>
      <protection/>
    </xf>
    <xf numFmtId="0" fontId="7" fillId="0" borderId="13" xfId="55" applyFont="1" applyFill="1" applyBorder="1" applyAlignment="1">
      <alignment horizontal="left" vertical="center" wrapText="1"/>
      <protection/>
    </xf>
    <xf numFmtId="0" fontId="7" fillId="0" borderId="14" xfId="53" applyNumberFormat="1" applyFont="1" applyFill="1" applyBorder="1" applyAlignment="1" applyProtection="1">
      <alignment horizontal="left" vertical="center" wrapText="1"/>
      <protection/>
    </xf>
    <xf numFmtId="0" fontId="31" fillId="0" borderId="10" xfId="53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184" fontId="6" fillId="0" borderId="3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distributed" wrapText="1"/>
    </xf>
    <xf numFmtId="0" fontId="7" fillId="0" borderId="8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184" fontId="6" fillId="0" borderId="64" xfId="0" applyNumberFormat="1" applyFont="1" applyFill="1" applyBorder="1" applyAlignment="1">
      <alignment horizontal="center" vertical="center"/>
    </xf>
    <xf numFmtId="184" fontId="9" fillId="0" borderId="52" xfId="0" applyNumberFormat="1" applyFont="1" applyFill="1" applyBorder="1" applyAlignment="1">
      <alignment horizontal="center" vertical="center"/>
    </xf>
    <xf numFmtId="184" fontId="9" fillId="0" borderId="53" xfId="0" applyNumberFormat="1" applyFont="1" applyFill="1" applyBorder="1" applyAlignment="1">
      <alignment horizontal="center" vertical="center"/>
    </xf>
    <xf numFmtId="184" fontId="6" fillId="24" borderId="67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49" fontId="6" fillId="0" borderId="54" xfId="0" applyNumberFormat="1" applyFont="1" applyFill="1" applyBorder="1" applyAlignment="1">
      <alignment horizontal="center" vertical="center"/>
    </xf>
    <xf numFmtId="49" fontId="6" fillId="24" borderId="18" xfId="0" applyNumberFormat="1" applyFont="1" applyFill="1" applyBorder="1" applyAlignment="1">
      <alignment horizontal="center" vertical="center"/>
    </xf>
    <xf numFmtId="184" fontId="6" fillId="0" borderId="54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184" fontId="9" fillId="24" borderId="20" xfId="0" applyNumberFormat="1" applyFont="1" applyFill="1" applyBorder="1" applyAlignment="1">
      <alignment horizontal="center" vertical="center" wrapText="1"/>
    </xf>
    <xf numFmtId="184" fontId="9" fillId="0" borderId="82" xfId="0" applyNumberFormat="1" applyFont="1" applyFill="1" applyBorder="1" applyAlignment="1">
      <alignment horizontal="center" vertical="center"/>
    </xf>
    <xf numFmtId="184" fontId="6" fillId="0" borderId="45" xfId="0" applyNumberFormat="1" applyFont="1" applyFill="1" applyBorder="1" applyAlignment="1">
      <alignment horizontal="center" vertical="center"/>
    </xf>
    <xf numFmtId="184" fontId="9" fillId="0" borderId="4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 wrapText="1"/>
    </xf>
    <xf numFmtId="49" fontId="6" fillId="0" borderId="53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6" fillId="0" borderId="18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/>
    </xf>
    <xf numFmtId="49" fontId="6" fillId="0" borderId="74" xfId="54" applyNumberFormat="1" applyFont="1" applyBorder="1" applyAlignment="1">
      <alignment horizontal="center" vertical="center" wrapText="1"/>
      <protection/>
    </xf>
    <xf numFmtId="49" fontId="6" fillId="0" borderId="12" xfId="54" applyNumberFormat="1" applyFont="1" applyBorder="1" applyAlignment="1">
      <alignment horizontal="center" vertical="center" wrapText="1"/>
      <protection/>
    </xf>
    <xf numFmtId="0" fontId="6" fillId="0" borderId="5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49" fontId="7" fillId="0" borderId="74" xfId="54" applyNumberFormat="1" applyFont="1" applyBorder="1" applyAlignment="1">
      <alignment horizontal="center" vertical="center" wrapText="1"/>
      <protection/>
    </xf>
    <xf numFmtId="49" fontId="7" fillId="0" borderId="23" xfId="54" applyNumberFormat="1" applyFont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84" fontId="6" fillId="0" borderId="35" xfId="0" applyNumberFormat="1" applyFont="1" applyFill="1" applyBorder="1" applyAlignment="1">
      <alignment horizontal="center" vertical="center" wrapText="1"/>
    </xf>
    <xf numFmtId="184" fontId="6" fillId="0" borderId="64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Примечание 2 2" xfId="61"/>
    <cellStyle name="Примечание 3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9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8" sqref="B8"/>
    </sheetView>
  </sheetViews>
  <sheetFormatPr defaultColWidth="9.00390625" defaultRowHeight="12.75"/>
  <cols>
    <col min="1" max="1" width="4.125" style="3" customWidth="1"/>
    <col min="2" max="2" width="26.25390625" style="3" customWidth="1"/>
    <col min="3" max="3" width="9.375" style="31" customWidth="1"/>
    <col min="4" max="4" width="9.25390625" style="3" customWidth="1"/>
    <col min="5" max="5" width="9.625" style="3" customWidth="1"/>
    <col min="6" max="6" width="9.75390625" style="3" customWidth="1"/>
    <col min="7" max="7" width="7.25390625" style="3" customWidth="1"/>
    <col min="8" max="8" width="9.375" style="3" customWidth="1"/>
    <col min="9" max="9" width="8.375" style="3" customWidth="1"/>
    <col min="10" max="11" width="9.25390625" style="3" customWidth="1"/>
    <col min="12" max="12" width="7.00390625" style="3" customWidth="1"/>
    <col min="13" max="13" width="7.625" style="3" customWidth="1"/>
    <col min="14" max="14" width="9.375" style="3" customWidth="1"/>
    <col min="15" max="15" width="8.375" style="3" customWidth="1"/>
    <col min="16" max="16" width="9.00390625" style="3" customWidth="1"/>
    <col min="17" max="17" width="9.25390625" style="3" customWidth="1"/>
    <col min="18" max="18" width="6.625" style="3" customWidth="1"/>
    <col min="19" max="19" width="6.25390625" style="3" customWidth="1"/>
    <col min="20" max="21" width="9.125" style="3" customWidth="1"/>
    <col min="22" max="22" width="13.00390625" style="3" customWidth="1"/>
    <col min="23" max="16384" width="9.125" style="3" customWidth="1"/>
  </cols>
  <sheetData>
    <row r="1" spans="1:19" ht="12.75" customHeight="1">
      <c r="A1" s="583" t="s">
        <v>119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</row>
    <row r="2" spans="1:19" ht="12.75" customHeight="1">
      <c r="A2" s="584" t="s">
        <v>118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</row>
    <row r="3" spans="1:21" ht="15" customHeight="1" thickBot="1">
      <c r="A3" s="569" t="s">
        <v>289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172"/>
      <c r="U3" s="172"/>
    </row>
    <row r="4" spans="1:21" ht="27" customHeight="1">
      <c r="A4" s="560" t="s">
        <v>72</v>
      </c>
      <c r="B4" s="566" t="s">
        <v>0</v>
      </c>
      <c r="C4" s="563" t="s">
        <v>134</v>
      </c>
      <c r="D4" s="564"/>
      <c r="E4" s="564"/>
      <c r="F4" s="564"/>
      <c r="G4" s="565"/>
      <c r="H4" s="566" t="s">
        <v>13</v>
      </c>
      <c r="I4" s="581"/>
      <c r="J4" s="581"/>
      <c r="K4" s="581"/>
      <c r="L4" s="581"/>
      <c r="M4" s="582"/>
      <c r="N4" s="563" t="s">
        <v>14</v>
      </c>
      <c r="O4" s="564"/>
      <c r="P4" s="564"/>
      <c r="Q4" s="564"/>
      <c r="R4" s="564"/>
      <c r="S4" s="565"/>
      <c r="T4" s="173"/>
      <c r="U4" s="173"/>
    </row>
    <row r="5" spans="1:21" ht="15" customHeight="1">
      <c r="A5" s="561"/>
      <c r="B5" s="567"/>
      <c r="C5" s="587" t="s">
        <v>29</v>
      </c>
      <c r="D5" s="589" t="s">
        <v>30</v>
      </c>
      <c r="E5" s="589"/>
      <c r="F5" s="589"/>
      <c r="G5" s="590"/>
      <c r="H5" s="577" t="s">
        <v>29</v>
      </c>
      <c r="I5" s="585" t="s">
        <v>30</v>
      </c>
      <c r="J5" s="586"/>
      <c r="K5" s="586"/>
      <c r="L5" s="586"/>
      <c r="M5" s="572" t="s">
        <v>1</v>
      </c>
      <c r="N5" s="577" t="s">
        <v>29</v>
      </c>
      <c r="O5" s="585" t="s">
        <v>30</v>
      </c>
      <c r="P5" s="586"/>
      <c r="Q5" s="586"/>
      <c r="R5" s="586"/>
      <c r="S5" s="572" t="s">
        <v>1</v>
      </c>
      <c r="T5" s="174"/>
      <c r="U5" s="174"/>
    </row>
    <row r="6" spans="1:21" ht="85.5" customHeight="1" thickBot="1">
      <c r="A6" s="562"/>
      <c r="B6" s="568"/>
      <c r="C6" s="588"/>
      <c r="D6" s="206" t="s">
        <v>82</v>
      </c>
      <c r="E6" s="206" t="s">
        <v>81</v>
      </c>
      <c r="F6" s="206" t="s">
        <v>79</v>
      </c>
      <c r="G6" s="207" t="s">
        <v>42</v>
      </c>
      <c r="H6" s="578"/>
      <c r="I6" s="32" t="s">
        <v>80</v>
      </c>
      <c r="J6" s="32" t="s">
        <v>81</v>
      </c>
      <c r="K6" s="32" t="s">
        <v>79</v>
      </c>
      <c r="L6" s="184" t="s">
        <v>42</v>
      </c>
      <c r="M6" s="573"/>
      <c r="N6" s="578"/>
      <c r="O6" s="32" t="s">
        <v>80</v>
      </c>
      <c r="P6" s="32" t="s">
        <v>81</v>
      </c>
      <c r="Q6" s="32" t="s">
        <v>79</v>
      </c>
      <c r="R6" s="184" t="s">
        <v>42</v>
      </c>
      <c r="S6" s="573"/>
      <c r="T6" s="173"/>
      <c r="U6" s="173"/>
    </row>
    <row r="7" spans="1:21" ht="13.5" customHeight="1" thickBot="1">
      <c r="A7" s="208">
        <v>1</v>
      </c>
      <c r="B7" s="209">
        <v>2</v>
      </c>
      <c r="C7" s="210">
        <v>3</v>
      </c>
      <c r="D7" s="211">
        <v>4</v>
      </c>
      <c r="E7" s="211">
        <v>5</v>
      </c>
      <c r="F7" s="212">
        <v>6</v>
      </c>
      <c r="G7" s="213">
        <v>7</v>
      </c>
      <c r="H7" s="209">
        <v>8</v>
      </c>
      <c r="I7" s="211">
        <v>9</v>
      </c>
      <c r="J7" s="211">
        <v>10</v>
      </c>
      <c r="K7" s="212">
        <v>11</v>
      </c>
      <c r="L7" s="211">
        <v>12</v>
      </c>
      <c r="M7" s="213"/>
      <c r="N7" s="214">
        <v>13</v>
      </c>
      <c r="O7" s="211">
        <v>14</v>
      </c>
      <c r="P7" s="211">
        <v>15</v>
      </c>
      <c r="Q7" s="212">
        <v>16</v>
      </c>
      <c r="R7" s="212">
        <v>17</v>
      </c>
      <c r="S7" s="213"/>
      <c r="T7" s="175"/>
      <c r="U7" s="175"/>
    </row>
    <row r="8" spans="1:22" ht="40.5" customHeight="1" thickBot="1">
      <c r="A8" s="25" t="s">
        <v>37</v>
      </c>
      <c r="B8" s="518" t="s">
        <v>104</v>
      </c>
      <c r="C8" s="138">
        <f>C9+C11+C14+C16+C20+C27+C29+C33</f>
        <v>20637.5</v>
      </c>
      <c r="D8" s="139">
        <f>D9+D11+D14+D16+D20+D27+D29+D33</f>
        <v>875.11</v>
      </c>
      <c r="E8" s="139">
        <f>E9+E11+E14+E16+E20+E27+E29+E33</f>
        <v>4762.389999999999</v>
      </c>
      <c r="F8" s="66">
        <f>F9+F11+F14+F16+F20+F27+F29+F33</f>
        <v>15000</v>
      </c>
      <c r="G8" s="83"/>
      <c r="H8" s="138">
        <f>H9+H11+H14+H16+H20+H27+H29+H33</f>
        <v>16430.87</v>
      </c>
      <c r="I8" s="139">
        <f>I9+I11+I14+I16+I20+I27+I29+I33</f>
        <v>875.11</v>
      </c>
      <c r="J8" s="139">
        <f>J9+J11+J14+J16+J20+J27+J29+J33</f>
        <v>4641.200000000001</v>
      </c>
      <c r="K8" s="66">
        <f>K9+K11+K14+K16+K20+K27+K29+K33</f>
        <v>10914.56</v>
      </c>
      <c r="L8" s="65"/>
      <c r="M8" s="225">
        <f aca="true" t="shared" si="0" ref="M8:M37">H8/C8</f>
        <v>0.7961657177468201</v>
      </c>
      <c r="N8" s="138">
        <f>N9+N11+N14+N16+N20+N27+N29+N33</f>
        <v>13776.847</v>
      </c>
      <c r="O8" s="139">
        <f>O9+O11+O14+O16+O20+O27+O29+O33</f>
        <v>0</v>
      </c>
      <c r="P8" s="139">
        <f>P9+P11+P14+P16+P20+P27+P29+P33</f>
        <v>3104.021</v>
      </c>
      <c r="Q8" s="66">
        <f>Q9+Q11+Q14+Q16+Q20+Q27+Q29+Q33</f>
        <v>10672.826</v>
      </c>
      <c r="R8" s="217"/>
      <c r="S8" s="226">
        <f>N8/C8</f>
        <v>0.6675637552998183</v>
      </c>
      <c r="T8" s="176"/>
      <c r="U8" s="176"/>
      <c r="V8" s="31"/>
    </row>
    <row r="9" spans="1:22" ht="27.75" customHeight="1">
      <c r="A9" s="280" t="s">
        <v>38</v>
      </c>
      <c r="B9" s="215" t="s">
        <v>105</v>
      </c>
      <c r="C9" s="144">
        <f>C10</f>
        <v>5714.182</v>
      </c>
      <c r="D9" s="264"/>
      <c r="E9" s="144">
        <f>E10</f>
        <v>444.5</v>
      </c>
      <c r="F9" s="144">
        <f>F10</f>
        <v>5269.682</v>
      </c>
      <c r="G9" s="89"/>
      <c r="H9" s="144">
        <f>H10</f>
        <v>2751.673</v>
      </c>
      <c r="I9" s="264"/>
      <c r="J9" s="144">
        <f>J10</f>
        <v>444.5</v>
      </c>
      <c r="K9" s="144">
        <f>K10</f>
        <v>2307.173</v>
      </c>
      <c r="L9" s="166"/>
      <c r="M9" s="241">
        <f t="shared" si="0"/>
        <v>0.4815515151600001</v>
      </c>
      <c r="N9" s="144">
        <f>N10</f>
        <v>2580.276</v>
      </c>
      <c r="O9" s="264"/>
      <c r="P9" s="144">
        <f>P10</f>
        <v>444.5</v>
      </c>
      <c r="Q9" s="144">
        <f>Q10</f>
        <v>2135.776</v>
      </c>
      <c r="R9" s="216"/>
      <c r="S9" s="241">
        <f>N9/C9</f>
        <v>0.45155649575039786</v>
      </c>
      <c r="T9" s="177"/>
      <c r="U9" s="177"/>
      <c r="V9" s="31"/>
    </row>
    <row r="10" spans="1:21" ht="96.75" customHeight="1">
      <c r="A10" s="10" t="s">
        <v>37</v>
      </c>
      <c r="B10" s="146" t="s">
        <v>121</v>
      </c>
      <c r="C10" s="76">
        <f>E10+F10</f>
        <v>5714.182</v>
      </c>
      <c r="D10" s="145"/>
      <c r="E10" s="77">
        <v>444.5</v>
      </c>
      <c r="F10" s="147">
        <v>5269.682</v>
      </c>
      <c r="G10" s="80"/>
      <c r="H10" s="58">
        <f>K10+J10</f>
        <v>2751.673</v>
      </c>
      <c r="I10" s="78"/>
      <c r="J10" s="77">
        <v>444.5</v>
      </c>
      <c r="K10" s="147">
        <v>2307.173</v>
      </c>
      <c r="L10" s="205"/>
      <c r="M10" s="240">
        <f t="shared" si="0"/>
        <v>0.4815515151600001</v>
      </c>
      <c r="N10" s="58">
        <f>Q10+P10</f>
        <v>2580.276</v>
      </c>
      <c r="O10" s="78"/>
      <c r="P10" s="77">
        <v>444.5</v>
      </c>
      <c r="Q10" s="147">
        <v>2135.776</v>
      </c>
      <c r="R10" s="188"/>
      <c r="S10" s="239">
        <f>N10/C10</f>
        <v>0.45155649575039786</v>
      </c>
      <c r="T10" s="177"/>
      <c r="U10" s="177"/>
    </row>
    <row r="11" spans="1:21" ht="27" customHeight="1">
      <c r="A11" s="53" t="s">
        <v>39</v>
      </c>
      <c r="B11" s="261" t="s">
        <v>106</v>
      </c>
      <c r="C11" s="148">
        <f>C12+C13</f>
        <v>4298</v>
      </c>
      <c r="D11" s="145"/>
      <c r="E11" s="145">
        <f>E12+E13</f>
        <v>1328.6</v>
      </c>
      <c r="F11" s="145">
        <f>F12+F13</f>
        <v>2969.4</v>
      </c>
      <c r="G11" s="80"/>
      <c r="H11" s="148">
        <f>H12+H13</f>
        <v>4108.306</v>
      </c>
      <c r="I11" s="145"/>
      <c r="J11" s="145">
        <f>J12+J13</f>
        <v>1328.6</v>
      </c>
      <c r="K11" s="145">
        <f>K12+K13</f>
        <v>2779.706</v>
      </c>
      <c r="L11" s="205"/>
      <c r="M11" s="242">
        <f t="shared" si="0"/>
        <v>0.955864588180549</v>
      </c>
      <c r="N11" s="148">
        <f>N12+N13</f>
        <v>2946.177</v>
      </c>
      <c r="O11" s="145"/>
      <c r="P11" s="145">
        <f>P12+P13</f>
        <v>166.511</v>
      </c>
      <c r="Q11" s="145">
        <f>Q12+Q13</f>
        <v>2779.666</v>
      </c>
      <c r="R11" s="188"/>
      <c r="S11" s="240">
        <f aca="true" t="shared" si="1" ref="S11:S59">N11/C11</f>
        <v>0.6854762680316426</v>
      </c>
      <c r="T11" s="177"/>
      <c r="U11" s="177"/>
    </row>
    <row r="12" spans="1:21" ht="180" customHeight="1">
      <c r="A12" s="10" t="s">
        <v>37</v>
      </c>
      <c r="B12" s="421" t="s">
        <v>139</v>
      </c>
      <c r="C12" s="76">
        <f>E12+F12</f>
        <v>3818</v>
      </c>
      <c r="D12" s="77"/>
      <c r="E12" s="77">
        <v>1328.6</v>
      </c>
      <c r="F12" s="77">
        <v>2489.4</v>
      </c>
      <c r="G12" s="80"/>
      <c r="H12" s="58">
        <f>J12+K12</f>
        <v>3798.598</v>
      </c>
      <c r="I12" s="78"/>
      <c r="J12" s="64">
        <v>1328.6</v>
      </c>
      <c r="K12" s="64">
        <v>2469.998</v>
      </c>
      <c r="L12" s="205"/>
      <c r="M12" s="240">
        <f t="shared" si="0"/>
        <v>0.994918281822944</v>
      </c>
      <c r="N12" s="58">
        <f>P12+Q12</f>
        <v>2636.469</v>
      </c>
      <c r="O12" s="78"/>
      <c r="P12" s="64">
        <v>166.511</v>
      </c>
      <c r="Q12" s="64">
        <v>2469.958</v>
      </c>
      <c r="R12" s="188"/>
      <c r="S12" s="239">
        <f t="shared" si="1"/>
        <v>0.6905366684127816</v>
      </c>
      <c r="T12" s="177"/>
      <c r="U12" s="177"/>
    </row>
    <row r="13" spans="1:21" ht="66" customHeight="1">
      <c r="A13" s="10" t="s">
        <v>16</v>
      </c>
      <c r="B13" s="422" t="s">
        <v>140</v>
      </c>
      <c r="C13" s="76">
        <f>E13+F13</f>
        <v>480</v>
      </c>
      <c r="D13" s="77"/>
      <c r="E13" s="77"/>
      <c r="F13" s="77">
        <v>480</v>
      </c>
      <c r="G13" s="80"/>
      <c r="H13" s="58">
        <f>J13+K13</f>
        <v>309.708</v>
      </c>
      <c r="I13" s="64"/>
      <c r="J13" s="64"/>
      <c r="K13" s="64">
        <v>309.708</v>
      </c>
      <c r="L13" s="205"/>
      <c r="M13" s="240">
        <f t="shared" si="0"/>
        <v>0.645225</v>
      </c>
      <c r="N13" s="58">
        <f>P13+Q13</f>
        <v>309.708</v>
      </c>
      <c r="O13" s="64"/>
      <c r="P13" s="64"/>
      <c r="Q13" s="64">
        <v>309.708</v>
      </c>
      <c r="R13" s="187"/>
      <c r="S13" s="240">
        <f t="shared" si="1"/>
        <v>0.645225</v>
      </c>
      <c r="T13" s="177"/>
      <c r="U13" s="177"/>
    </row>
    <row r="14" spans="1:21" ht="51.75" customHeight="1">
      <c r="A14" s="53" t="s">
        <v>17</v>
      </c>
      <c r="B14" s="423" t="s">
        <v>142</v>
      </c>
      <c r="C14" s="148">
        <f>C15</f>
        <v>187.75</v>
      </c>
      <c r="D14" s="145"/>
      <c r="E14" s="413"/>
      <c r="F14" s="145">
        <f>F15</f>
        <v>187.75</v>
      </c>
      <c r="G14" s="80"/>
      <c r="H14" s="96">
        <f>H15</f>
        <v>185.95</v>
      </c>
      <c r="I14" s="94"/>
      <c r="J14" s="97"/>
      <c r="K14" s="94">
        <f>K15</f>
        <v>185.95</v>
      </c>
      <c r="L14" s="205"/>
      <c r="M14" s="227">
        <f t="shared" si="0"/>
        <v>0.9904127829560585</v>
      </c>
      <c r="N14" s="96">
        <f>N15</f>
        <v>185.95</v>
      </c>
      <c r="O14" s="94"/>
      <c r="P14" s="97"/>
      <c r="Q14" s="94">
        <f>Q15</f>
        <v>185.95</v>
      </c>
      <c r="R14" s="187"/>
      <c r="S14" s="227">
        <f t="shared" si="1"/>
        <v>0.9904127829560585</v>
      </c>
      <c r="T14" s="177"/>
      <c r="U14" s="177"/>
    </row>
    <row r="15" spans="1:21" ht="185.25" customHeight="1">
      <c r="A15" s="10" t="s">
        <v>37</v>
      </c>
      <c r="B15" s="107" t="s">
        <v>141</v>
      </c>
      <c r="C15" s="76">
        <f>E15+F15</f>
        <v>187.75</v>
      </c>
      <c r="D15" s="77"/>
      <c r="E15" s="77"/>
      <c r="F15" s="77">
        <v>187.75</v>
      </c>
      <c r="G15" s="80"/>
      <c r="H15" s="58">
        <f>K15</f>
        <v>185.95</v>
      </c>
      <c r="I15" s="78"/>
      <c r="J15" s="78"/>
      <c r="K15" s="78">
        <v>185.95</v>
      </c>
      <c r="L15" s="205"/>
      <c r="M15" s="239">
        <f t="shared" si="0"/>
        <v>0.9904127829560585</v>
      </c>
      <c r="N15" s="58">
        <f>Q15</f>
        <v>185.95</v>
      </c>
      <c r="O15" s="78"/>
      <c r="P15" s="78"/>
      <c r="Q15" s="78">
        <v>185.95</v>
      </c>
      <c r="R15" s="187"/>
      <c r="S15" s="239">
        <f t="shared" si="1"/>
        <v>0.9904127829560585</v>
      </c>
      <c r="T15" s="177"/>
      <c r="U15" s="177"/>
    </row>
    <row r="16" spans="1:21" ht="36" customHeight="1">
      <c r="A16" s="53" t="s">
        <v>24</v>
      </c>
      <c r="B16" s="423" t="s">
        <v>107</v>
      </c>
      <c r="C16" s="304">
        <f>C17+C18+C19</f>
        <v>506.66999999999996</v>
      </c>
      <c r="D16" s="145"/>
      <c r="E16" s="413"/>
      <c r="F16" s="406">
        <f>F17+F18+F19</f>
        <v>506.66999999999996</v>
      </c>
      <c r="G16" s="80"/>
      <c r="H16" s="113">
        <f>H17+H18+H19</f>
        <v>299.438</v>
      </c>
      <c r="I16" s="94"/>
      <c r="J16" s="97"/>
      <c r="K16" s="109">
        <f>K17+K18+K19</f>
        <v>299.438</v>
      </c>
      <c r="L16" s="205"/>
      <c r="M16" s="227">
        <f>H16/C16</f>
        <v>0.5909921645252334</v>
      </c>
      <c r="N16" s="113">
        <f>N17+N18+N19</f>
        <v>299.438</v>
      </c>
      <c r="O16" s="94"/>
      <c r="P16" s="97"/>
      <c r="Q16" s="109">
        <f>Q17+Q18+Q19</f>
        <v>299.438</v>
      </c>
      <c r="R16" s="187"/>
      <c r="S16" s="227">
        <f>N16/C16</f>
        <v>0.5909921645252334</v>
      </c>
      <c r="T16" s="177"/>
      <c r="U16" s="177"/>
    </row>
    <row r="17" spans="1:21" ht="36" customHeight="1">
      <c r="A17" s="10" t="s">
        <v>37</v>
      </c>
      <c r="B17" s="424" t="s">
        <v>214</v>
      </c>
      <c r="C17" s="76">
        <f>F17</f>
        <v>195.672</v>
      </c>
      <c r="D17" s="77"/>
      <c r="E17" s="378"/>
      <c r="F17" s="77">
        <v>195.672</v>
      </c>
      <c r="G17" s="80"/>
      <c r="H17" s="58">
        <f>J17+K17</f>
        <v>0</v>
      </c>
      <c r="I17" s="64"/>
      <c r="J17" s="64"/>
      <c r="K17" s="64">
        <v>0</v>
      </c>
      <c r="L17" s="205"/>
      <c r="M17" s="239">
        <f>H17/C17</f>
        <v>0</v>
      </c>
      <c r="N17" s="58">
        <f>P17+Q17</f>
        <v>0</v>
      </c>
      <c r="O17" s="64"/>
      <c r="P17" s="64"/>
      <c r="Q17" s="64">
        <v>0</v>
      </c>
      <c r="R17" s="187"/>
      <c r="S17" s="239">
        <f>N17/C17</f>
        <v>0</v>
      </c>
      <c r="T17" s="177"/>
      <c r="U17" s="177"/>
    </row>
    <row r="18" spans="1:21" ht="63.75" customHeight="1">
      <c r="A18" s="10" t="s">
        <v>16</v>
      </c>
      <c r="B18" s="424" t="s">
        <v>215</v>
      </c>
      <c r="C18" s="76">
        <f>F18</f>
        <v>299.998</v>
      </c>
      <c r="D18" s="77"/>
      <c r="E18" s="378"/>
      <c r="F18" s="77">
        <v>299.998</v>
      </c>
      <c r="G18" s="80"/>
      <c r="H18" s="58">
        <f>K18</f>
        <v>288.438</v>
      </c>
      <c r="I18" s="64"/>
      <c r="J18" s="99"/>
      <c r="K18" s="64">
        <v>288.438</v>
      </c>
      <c r="L18" s="205"/>
      <c r="M18" s="239">
        <f>H18/C18</f>
        <v>0.9614664097760651</v>
      </c>
      <c r="N18" s="58">
        <f>Q18</f>
        <v>288.438</v>
      </c>
      <c r="O18" s="64"/>
      <c r="P18" s="99"/>
      <c r="Q18" s="64">
        <v>288.438</v>
      </c>
      <c r="R18" s="187"/>
      <c r="S18" s="239">
        <f>N18/C18</f>
        <v>0.9614664097760651</v>
      </c>
      <c r="T18" s="177"/>
      <c r="U18" s="177"/>
    </row>
    <row r="19" spans="1:21" ht="41.25" customHeight="1">
      <c r="A19" s="10" t="s">
        <v>35</v>
      </c>
      <c r="B19" s="424" t="s">
        <v>216</v>
      </c>
      <c r="C19" s="76">
        <f>F19</f>
        <v>11</v>
      </c>
      <c r="D19" s="77"/>
      <c r="E19" s="378"/>
      <c r="F19" s="77">
        <v>11</v>
      </c>
      <c r="G19" s="80"/>
      <c r="H19" s="58">
        <f>J19+K19</f>
        <v>11</v>
      </c>
      <c r="I19" s="64"/>
      <c r="J19" s="64"/>
      <c r="K19" s="77">
        <v>11</v>
      </c>
      <c r="L19" s="205"/>
      <c r="M19" s="239">
        <f>H19/C19</f>
        <v>1</v>
      </c>
      <c r="N19" s="58">
        <f>P19+Q19</f>
        <v>11</v>
      </c>
      <c r="O19" s="64"/>
      <c r="P19" s="64"/>
      <c r="Q19" s="77">
        <v>11</v>
      </c>
      <c r="R19" s="187"/>
      <c r="S19" s="239">
        <f>N19/C19</f>
        <v>1</v>
      </c>
      <c r="T19" s="177"/>
      <c r="U19" s="177"/>
    </row>
    <row r="20" spans="1:21" ht="38.25" customHeight="1">
      <c r="A20" s="53" t="s">
        <v>43</v>
      </c>
      <c r="B20" s="425" t="s">
        <v>3</v>
      </c>
      <c r="C20" s="148">
        <f>C21+C22+C23+C24+C25+C26</f>
        <v>533.168</v>
      </c>
      <c r="D20" s="145"/>
      <c r="E20" s="413"/>
      <c r="F20" s="145">
        <f>F21+F22+F23+F24+F25+F26</f>
        <v>533.168</v>
      </c>
      <c r="G20" s="80"/>
      <c r="H20" s="96">
        <f>H21+H22+H23+H24+H25+H26</f>
        <v>486.62300000000005</v>
      </c>
      <c r="I20" s="94"/>
      <c r="J20" s="97"/>
      <c r="K20" s="94">
        <f>K21+K22+K23+K24+K25+K26</f>
        <v>486.62300000000005</v>
      </c>
      <c r="L20" s="205"/>
      <c r="M20" s="227">
        <f t="shared" si="0"/>
        <v>0.9127010623293221</v>
      </c>
      <c r="N20" s="96">
        <f>N21+N22+N23+N24+N25+N26</f>
        <v>486.62300000000005</v>
      </c>
      <c r="O20" s="94"/>
      <c r="P20" s="97"/>
      <c r="Q20" s="94">
        <f>Q21+Q22+Q23+Q24+Q25+Q26</f>
        <v>486.62300000000005</v>
      </c>
      <c r="R20" s="187"/>
      <c r="S20" s="227">
        <f t="shared" si="1"/>
        <v>0.9127010623293221</v>
      </c>
      <c r="T20" s="177"/>
      <c r="U20" s="177"/>
    </row>
    <row r="21" spans="1:21" ht="108.75" customHeight="1">
      <c r="A21" s="10" t="s">
        <v>37</v>
      </c>
      <c r="B21" s="107" t="s">
        <v>217</v>
      </c>
      <c r="C21" s="76">
        <f aca="true" t="shared" si="2" ref="C21:C26">F21</f>
        <v>30</v>
      </c>
      <c r="D21" s="77"/>
      <c r="E21" s="77"/>
      <c r="F21" s="77">
        <v>30</v>
      </c>
      <c r="G21" s="80"/>
      <c r="H21" s="58">
        <f>J21+K21</f>
        <v>30</v>
      </c>
      <c r="I21" s="64"/>
      <c r="J21" s="64"/>
      <c r="K21" s="95">
        <v>30</v>
      </c>
      <c r="L21" s="205"/>
      <c r="M21" s="239">
        <f t="shared" si="0"/>
        <v>1</v>
      </c>
      <c r="N21" s="58">
        <f>P21+Q21</f>
        <v>30</v>
      </c>
      <c r="O21" s="64"/>
      <c r="P21" s="64"/>
      <c r="Q21" s="95">
        <v>30</v>
      </c>
      <c r="R21" s="187"/>
      <c r="S21" s="239">
        <f t="shared" si="1"/>
        <v>1</v>
      </c>
      <c r="T21" s="177"/>
      <c r="U21" s="177"/>
    </row>
    <row r="22" spans="1:21" ht="208.5" customHeight="1">
      <c r="A22" s="35" t="s">
        <v>16</v>
      </c>
      <c r="B22" s="270" t="s">
        <v>218</v>
      </c>
      <c r="C22" s="76">
        <f t="shared" si="2"/>
        <v>285.599</v>
      </c>
      <c r="D22" s="77"/>
      <c r="E22" s="378"/>
      <c r="F22" s="77">
        <v>285.599</v>
      </c>
      <c r="G22" s="80"/>
      <c r="H22" s="58">
        <f>K22</f>
        <v>285.598</v>
      </c>
      <c r="I22" s="64"/>
      <c r="J22" s="99"/>
      <c r="K22" s="95">
        <v>285.598</v>
      </c>
      <c r="L22" s="205"/>
      <c r="M22" s="239">
        <f t="shared" si="0"/>
        <v>0.99999649858718</v>
      </c>
      <c r="N22" s="58">
        <f>Q22</f>
        <v>285.598</v>
      </c>
      <c r="O22" s="64"/>
      <c r="P22" s="99"/>
      <c r="Q22" s="95">
        <v>285.598</v>
      </c>
      <c r="R22" s="187"/>
      <c r="S22" s="239">
        <f t="shared" si="1"/>
        <v>0.99999649858718</v>
      </c>
      <c r="T22" s="177"/>
      <c r="U22" s="177"/>
    </row>
    <row r="23" spans="1:21" ht="145.5" customHeight="1">
      <c r="A23" s="35" t="s">
        <v>35</v>
      </c>
      <c r="B23" s="107" t="s">
        <v>219</v>
      </c>
      <c r="C23" s="147">
        <f t="shared" si="2"/>
        <v>24.194</v>
      </c>
      <c r="D23" s="77"/>
      <c r="E23" s="378"/>
      <c r="F23" s="77">
        <v>24.194</v>
      </c>
      <c r="G23" s="80"/>
      <c r="H23" s="74">
        <f>I23+J23+K23</f>
        <v>9</v>
      </c>
      <c r="I23" s="94"/>
      <c r="J23" s="94"/>
      <c r="K23" s="64">
        <v>9</v>
      </c>
      <c r="L23" s="168"/>
      <c r="M23" s="239">
        <f>H23/C23</f>
        <v>0.3719930561296189</v>
      </c>
      <c r="N23" s="58">
        <f>O23+P23+Q23</f>
        <v>9</v>
      </c>
      <c r="O23" s="94"/>
      <c r="P23" s="94"/>
      <c r="Q23" s="64">
        <v>9</v>
      </c>
      <c r="R23" s="187"/>
      <c r="S23" s="239">
        <f>N23/C23</f>
        <v>0.3719930561296189</v>
      </c>
      <c r="T23" s="177"/>
      <c r="U23" s="177"/>
    </row>
    <row r="24" spans="1:21" ht="159" customHeight="1">
      <c r="A24" s="10" t="s">
        <v>26</v>
      </c>
      <c r="B24" s="107" t="s">
        <v>220</v>
      </c>
      <c r="C24" s="147">
        <f t="shared" si="2"/>
        <v>133.375</v>
      </c>
      <c r="D24" s="77"/>
      <c r="E24" s="378"/>
      <c r="F24" s="77">
        <v>133.375</v>
      </c>
      <c r="G24" s="80"/>
      <c r="H24" s="74">
        <f>I24+J24+K24</f>
        <v>132.025</v>
      </c>
      <c r="I24" s="94"/>
      <c r="J24" s="94"/>
      <c r="K24" s="64">
        <v>132.025</v>
      </c>
      <c r="L24" s="168"/>
      <c r="M24" s="240">
        <f>H24/C24</f>
        <v>0.9898781630740394</v>
      </c>
      <c r="N24" s="58">
        <f>O24+P24+Q24</f>
        <v>132.025</v>
      </c>
      <c r="O24" s="94"/>
      <c r="P24" s="94"/>
      <c r="Q24" s="64">
        <v>132.025</v>
      </c>
      <c r="R24" s="187"/>
      <c r="S24" s="240">
        <f>N24/C24</f>
        <v>0.9898781630740394</v>
      </c>
      <c r="T24" s="177"/>
      <c r="U24" s="177"/>
    </row>
    <row r="25" spans="1:21" ht="62.25" customHeight="1">
      <c r="A25" s="35" t="s">
        <v>27</v>
      </c>
      <c r="B25" s="107" t="s">
        <v>221</v>
      </c>
      <c r="C25" s="147">
        <f t="shared" si="2"/>
        <v>30</v>
      </c>
      <c r="D25" s="77"/>
      <c r="E25" s="378"/>
      <c r="F25" s="77">
        <v>30</v>
      </c>
      <c r="G25" s="80"/>
      <c r="H25" s="74">
        <f>I25+J25+K25</f>
        <v>30</v>
      </c>
      <c r="I25" s="94"/>
      <c r="J25" s="94"/>
      <c r="K25" s="95">
        <v>30</v>
      </c>
      <c r="L25" s="168"/>
      <c r="M25" s="239">
        <f>H25/C25</f>
        <v>1</v>
      </c>
      <c r="N25" s="58">
        <f>O25+P25+Q25</f>
        <v>30</v>
      </c>
      <c r="O25" s="94"/>
      <c r="P25" s="94"/>
      <c r="Q25" s="95">
        <v>30</v>
      </c>
      <c r="R25" s="187"/>
      <c r="S25" s="239">
        <f>N25/C25</f>
        <v>1</v>
      </c>
      <c r="T25" s="177"/>
      <c r="U25" s="177"/>
    </row>
    <row r="26" spans="1:21" ht="99.75" customHeight="1">
      <c r="A26" s="35" t="s">
        <v>36</v>
      </c>
      <c r="B26" s="107" t="s">
        <v>222</v>
      </c>
      <c r="C26" s="147">
        <f t="shared" si="2"/>
        <v>30</v>
      </c>
      <c r="D26" s="77"/>
      <c r="E26" s="378"/>
      <c r="F26" s="77">
        <v>30</v>
      </c>
      <c r="G26" s="80"/>
      <c r="H26" s="74">
        <f>I26+J26+K26</f>
        <v>0</v>
      </c>
      <c r="I26" s="94"/>
      <c r="J26" s="94"/>
      <c r="K26" s="95">
        <v>0</v>
      </c>
      <c r="L26" s="168"/>
      <c r="M26" s="239">
        <f>H26/C26</f>
        <v>0</v>
      </c>
      <c r="N26" s="58">
        <f>O26+P26+Q26</f>
        <v>0</v>
      </c>
      <c r="O26" s="94"/>
      <c r="P26" s="94"/>
      <c r="Q26" s="95">
        <v>0</v>
      </c>
      <c r="R26" s="187"/>
      <c r="S26" s="239">
        <f>N26/C26</f>
        <v>0</v>
      </c>
      <c r="T26" s="177"/>
      <c r="U26" s="177"/>
    </row>
    <row r="27" spans="1:21" ht="61.5" customHeight="1">
      <c r="A27" s="53" t="s">
        <v>63</v>
      </c>
      <c r="B27" s="426" t="s">
        <v>4</v>
      </c>
      <c r="C27" s="427">
        <f>C28</f>
        <v>3014.2</v>
      </c>
      <c r="D27" s="145"/>
      <c r="E27" s="145">
        <f>E28</f>
        <v>2614.2</v>
      </c>
      <c r="F27" s="145">
        <f>F28</f>
        <v>400</v>
      </c>
      <c r="G27" s="80"/>
      <c r="H27" s="100">
        <f>H28</f>
        <v>2511.1160000000004</v>
      </c>
      <c r="I27" s="94"/>
      <c r="J27" s="94">
        <f>J28</f>
        <v>2493.01</v>
      </c>
      <c r="K27" s="94">
        <f>K28</f>
        <v>18.106</v>
      </c>
      <c r="L27" s="205"/>
      <c r="M27" s="227">
        <f t="shared" si="0"/>
        <v>0.8330953486829011</v>
      </c>
      <c r="N27" s="100">
        <f>N28</f>
        <v>2511.1160000000004</v>
      </c>
      <c r="O27" s="94"/>
      <c r="P27" s="94">
        <f>P28</f>
        <v>2493.01</v>
      </c>
      <c r="Q27" s="94">
        <f>Q28</f>
        <v>18.106</v>
      </c>
      <c r="R27" s="187"/>
      <c r="S27" s="239">
        <f t="shared" si="1"/>
        <v>0.8330953486829011</v>
      </c>
      <c r="T27" s="177"/>
      <c r="U27" s="177"/>
    </row>
    <row r="28" spans="1:21" ht="88.5" customHeight="1">
      <c r="A28" s="10" t="s">
        <v>37</v>
      </c>
      <c r="B28" s="107" t="s">
        <v>223</v>
      </c>
      <c r="C28" s="147">
        <f>E28+F28+D28</f>
        <v>3014.2</v>
      </c>
      <c r="D28" s="77"/>
      <c r="E28" s="77">
        <v>2614.2</v>
      </c>
      <c r="F28" s="77">
        <v>400</v>
      </c>
      <c r="G28" s="80"/>
      <c r="H28" s="74">
        <f>J28+K28+I28</f>
        <v>2511.1160000000004</v>
      </c>
      <c r="I28" s="64"/>
      <c r="J28" s="64">
        <v>2493.01</v>
      </c>
      <c r="K28" s="64">
        <v>18.106</v>
      </c>
      <c r="L28" s="205"/>
      <c r="M28" s="239">
        <f t="shared" si="0"/>
        <v>0.8330953486829011</v>
      </c>
      <c r="N28" s="74">
        <f>P28+Q28+O28</f>
        <v>2511.1160000000004</v>
      </c>
      <c r="O28" s="64"/>
      <c r="P28" s="64">
        <v>2493.01</v>
      </c>
      <c r="Q28" s="64">
        <v>18.106</v>
      </c>
      <c r="R28" s="187"/>
      <c r="S28" s="239">
        <f t="shared" si="1"/>
        <v>0.8330953486829011</v>
      </c>
      <c r="T28" s="177"/>
      <c r="U28" s="177"/>
    </row>
    <row r="29" spans="1:21" ht="57" customHeight="1">
      <c r="A29" s="53" t="s">
        <v>64</v>
      </c>
      <c r="B29" s="428" t="s">
        <v>5</v>
      </c>
      <c r="C29" s="396">
        <f>C30+C31+C32</f>
        <v>6283.53</v>
      </c>
      <c r="D29" s="396">
        <f>D30+D31+D32</f>
        <v>875.11</v>
      </c>
      <c r="E29" s="396">
        <f>E30+E31+E32</f>
        <v>375.09</v>
      </c>
      <c r="F29" s="396">
        <f>F30+F31+F32</f>
        <v>5033.33</v>
      </c>
      <c r="G29" s="102"/>
      <c r="H29" s="101">
        <f>H30+H31+H32</f>
        <v>5988.389</v>
      </c>
      <c r="I29" s="101">
        <f>I30+I31+I32</f>
        <v>875.11</v>
      </c>
      <c r="J29" s="101">
        <f>J30+J31+J32</f>
        <v>375.09</v>
      </c>
      <c r="K29" s="101">
        <f>K30+K31+K32</f>
        <v>4738.189</v>
      </c>
      <c r="L29" s="168"/>
      <c r="M29" s="227">
        <f t="shared" si="0"/>
        <v>0.9530294277261349</v>
      </c>
      <c r="N29" s="101">
        <f>N30+N31+N32</f>
        <v>4667.892</v>
      </c>
      <c r="O29" s="101">
        <f>O30+O31+O32</f>
        <v>0</v>
      </c>
      <c r="P29" s="101">
        <f>P30+P31+P32</f>
        <v>0</v>
      </c>
      <c r="Q29" s="101">
        <f>Q30+Q31+Q32</f>
        <v>4667.892</v>
      </c>
      <c r="R29" s="187"/>
      <c r="S29" s="227">
        <f t="shared" si="1"/>
        <v>0.7428773316909444</v>
      </c>
      <c r="T29" s="177"/>
      <c r="U29" s="177"/>
    </row>
    <row r="30" spans="1:21" ht="115.5" customHeight="1">
      <c r="A30" s="10" t="s">
        <v>37</v>
      </c>
      <c r="B30" s="107" t="s">
        <v>237</v>
      </c>
      <c r="C30" s="147">
        <f>D30+E30+F30</f>
        <v>613.33</v>
      </c>
      <c r="D30" s="145"/>
      <c r="E30" s="145"/>
      <c r="F30" s="77">
        <v>613.33</v>
      </c>
      <c r="G30" s="102"/>
      <c r="H30" s="74">
        <f>I30+J30+K30</f>
        <v>495.803</v>
      </c>
      <c r="I30" s="94"/>
      <c r="J30" s="94"/>
      <c r="K30" s="64">
        <v>495.803</v>
      </c>
      <c r="L30" s="168"/>
      <c r="M30" s="239">
        <f t="shared" si="0"/>
        <v>0.8083788498850537</v>
      </c>
      <c r="N30" s="58">
        <f>O30+P30+Q30</f>
        <v>495.803</v>
      </c>
      <c r="O30" s="94"/>
      <c r="P30" s="94"/>
      <c r="Q30" s="64">
        <v>495.803</v>
      </c>
      <c r="R30" s="187"/>
      <c r="S30" s="239">
        <f t="shared" si="1"/>
        <v>0.8083788498850537</v>
      </c>
      <c r="T30" s="177"/>
      <c r="U30" s="177"/>
    </row>
    <row r="31" spans="1:21" ht="106.5" customHeight="1">
      <c r="A31" s="10" t="s">
        <v>16</v>
      </c>
      <c r="B31" s="107" t="s">
        <v>224</v>
      </c>
      <c r="C31" s="147">
        <f>F31</f>
        <v>4220</v>
      </c>
      <c r="D31" s="145"/>
      <c r="E31" s="145"/>
      <c r="F31" s="77">
        <v>4220</v>
      </c>
      <c r="G31" s="102"/>
      <c r="H31" s="74">
        <f>I31+J31+K31</f>
        <v>4042.386</v>
      </c>
      <c r="I31" s="94"/>
      <c r="J31" s="94"/>
      <c r="K31" s="64">
        <v>4042.386</v>
      </c>
      <c r="L31" s="168"/>
      <c r="M31" s="239">
        <f>H31/C31</f>
        <v>0.9579113744075829</v>
      </c>
      <c r="N31" s="58">
        <f>O31+P31+Q31</f>
        <v>3972.089</v>
      </c>
      <c r="O31" s="94"/>
      <c r="P31" s="94"/>
      <c r="Q31" s="64">
        <v>3972.089</v>
      </c>
      <c r="R31" s="187"/>
      <c r="S31" s="239">
        <f>N31/C31</f>
        <v>0.941253317535545</v>
      </c>
      <c r="T31" s="177"/>
      <c r="U31" s="177"/>
    </row>
    <row r="32" spans="1:21" ht="85.5" customHeight="1">
      <c r="A32" s="10" t="s">
        <v>35</v>
      </c>
      <c r="B32" s="107" t="s">
        <v>225</v>
      </c>
      <c r="C32" s="147">
        <f>F32+D32+E32</f>
        <v>1450.2</v>
      </c>
      <c r="D32" s="77">
        <v>875.11</v>
      </c>
      <c r="E32" s="77">
        <v>375.09</v>
      </c>
      <c r="F32" s="77">
        <v>200</v>
      </c>
      <c r="G32" s="102"/>
      <c r="H32" s="147">
        <f>K32+I32+J32</f>
        <v>1450.2</v>
      </c>
      <c r="I32" s="77">
        <v>875.11</v>
      </c>
      <c r="J32" s="77">
        <v>375.09</v>
      </c>
      <c r="K32" s="77">
        <v>200</v>
      </c>
      <c r="L32" s="168"/>
      <c r="M32" s="240">
        <f>H32/C32</f>
        <v>1</v>
      </c>
      <c r="N32" s="74">
        <f>Q32+O32+P32</f>
        <v>200</v>
      </c>
      <c r="O32" s="64">
        <v>0</v>
      </c>
      <c r="P32" s="64">
        <v>0</v>
      </c>
      <c r="Q32" s="64">
        <v>200</v>
      </c>
      <c r="R32" s="187"/>
      <c r="S32" s="240">
        <f>N32/C32</f>
        <v>0.13791201213625706</v>
      </c>
      <c r="T32" s="177"/>
      <c r="U32" s="177"/>
    </row>
    <row r="33" spans="1:21" ht="40.5" customHeight="1">
      <c r="A33" s="53" t="s">
        <v>255</v>
      </c>
      <c r="B33" s="425" t="s">
        <v>256</v>
      </c>
      <c r="C33" s="396">
        <f>C34</f>
        <v>100</v>
      </c>
      <c r="D33" s="145"/>
      <c r="E33" s="145"/>
      <c r="F33" s="145">
        <f>F34</f>
        <v>100</v>
      </c>
      <c r="G33" s="102"/>
      <c r="H33" s="101">
        <f>H34</f>
        <v>99.375</v>
      </c>
      <c r="I33" s="94"/>
      <c r="J33" s="94"/>
      <c r="K33" s="94">
        <f>K34</f>
        <v>99.375</v>
      </c>
      <c r="L33" s="168"/>
      <c r="M33" s="240">
        <f>H33/C33</f>
        <v>0.99375</v>
      </c>
      <c r="N33" s="101">
        <f>N34</f>
        <v>99.375</v>
      </c>
      <c r="O33" s="94"/>
      <c r="P33" s="94"/>
      <c r="Q33" s="94">
        <f>Q34</f>
        <v>99.375</v>
      </c>
      <c r="R33" s="187"/>
      <c r="S33" s="240">
        <f>N33/C33</f>
        <v>0.99375</v>
      </c>
      <c r="T33" s="177"/>
      <c r="U33" s="177"/>
    </row>
    <row r="34" spans="1:21" ht="27" customHeight="1" thickBot="1">
      <c r="A34" s="12" t="s">
        <v>37</v>
      </c>
      <c r="B34" s="271" t="s">
        <v>257</v>
      </c>
      <c r="C34" s="318">
        <f>F34</f>
        <v>100</v>
      </c>
      <c r="D34" s="251"/>
      <c r="E34" s="251"/>
      <c r="F34" s="251">
        <v>100</v>
      </c>
      <c r="G34" s="372"/>
      <c r="H34" s="294">
        <f>K34</f>
        <v>99.375</v>
      </c>
      <c r="I34" s="110"/>
      <c r="J34" s="110"/>
      <c r="K34" s="110">
        <v>99.375</v>
      </c>
      <c r="L34" s="392"/>
      <c r="M34" s="240">
        <f>H34/C34</f>
        <v>0.99375</v>
      </c>
      <c r="N34" s="294">
        <f>Q34</f>
        <v>99.375</v>
      </c>
      <c r="O34" s="110"/>
      <c r="P34" s="110"/>
      <c r="Q34" s="110">
        <v>99.375</v>
      </c>
      <c r="R34" s="393"/>
      <c r="S34" s="240">
        <f>N34/C34</f>
        <v>0.99375</v>
      </c>
      <c r="T34" s="177"/>
      <c r="U34" s="177"/>
    </row>
    <row r="35" spans="1:21" ht="89.25" customHeight="1" thickBot="1">
      <c r="A35" s="17">
        <v>2</v>
      </c>
      <c r="B35" s="519" t="s">
        <v>211</v>
      </c>
      <c r="C35" s="143">
        <f>C36+C37</f>
        <v>8125.2699999999995</v>
      </c>
      <c r="D35" s="137"/>
      <c r="E35" s="137">
        <f>E36+E37</f>
        <v>571.79</v>
      </c>
      <c r="F35" s="137">
        <f>F36+F37</f>
        <v>7553.48</v>
      </c>
      <c r="G35" s="83"/>
      <c r="H35" s="143">
        <f>H36+H37</f>
        <v>3675.114</v>
      </c>
      <c r="I35" s="137"/>
      <c r="J35" s="137">
        <f>J36+J37</f>
        <v>0</v>
      </c>
      <c r="K35" s="137">
        <f>K36+K37</f>
        <v>3675.114</v>
      </c>
      <c r="L35" s="82"/>
      <c r="M35" s="226">
        <f t="shared" si="0"/>
        <v>0.45230669257760053</v>
      </c>
      <c r="N35" s="143">
        <f>N36+N37</f>
        <v>3639.034</v>
      </c>
      <c r="O35" s="137"/>
      <c r="P35" s="137">
        <f>P36+P37</f>
        <v>0</v>
      </c>
      <c r="Q35" s="137">
        <f>Q36+Q37</f>
        <v>3639.034</v>
      </c>
      <c r="R35" s="189"/>
      <c r="S35" s="226">
        <f>N35/C35</f>
        <v>0.4478662247531467</v>
      </c>
      <c r="T35" s="177"/>
      <c r="U35" s="177"/>
    </row>
    <row r="36" spans="1:21" ht="48" customHeight="1">
      <c r="A36" s="369">
        <v>1</v>
      </c>
      <c r="B36" s="370" t="s">
        <v>212</v>
      </c>
      <c r="C36" s="364">
        <f>E36+F36</f>
        <v>7625.2699999999995</v>
      </c>
      <c r="D36" s="364"/>
      <c r="E36" s="237">
        <v>571.79</v>
      </c>
      <c r="F36" s="237">
        <v>7053.48</v>
      </c>
      <c r="G36" s="371"/>
      <c r="H36" s="92">
        <f>J36+K36</f>
        <v>3306.304</v>
      </c>
      <c r="I36" s="84"/>
      <c r="J36" s="84"/>
      <c r="K36" s="84">
        <v>3306.304</v>
      </c>
      <c r="L36" s="219"/>
      <c r="M36" s="238">
        <f t="shared" si="0"/>
        <v>0.4335982857000474</v>
      </c>
      <c r="N36" s="92">
        <f>P36+Q36</f>
        <v>3270.224</v>
      </c>
      <c r="O36" s="84"/>
      <c r="P36" s="84"/>
      <c r="Q36" s="84">
        <v>3270.224</v>
      </c>
      <c r="R36" s="190"/>
      <c r="S36" s="238">
        <f t="shared" si="1"/>
        <v>0.4288666499678045</v>
      </c>
      <c r="T36" s="177"/>
      <c r="U36" s="177"/>
    </row>
    <row r="37" spans="1:21" ht="38.25" customHeight="1" thickBot="1">
      <c r="A37" s="366">
        <v>2</v>
      </c>
      <c r="B37" s="367" t="s">
        <v>213</v>
      </c>
      <c r="C37" s="318">
        <f>F37</f>
        <v>500</v>
      </c>
      <c r="D37" s="318"/>
      <c r="E37" s="318"/>
      <c r="F37" s="318">
        <v>500</v>
      </c>
      <c r="G37" s="368"/>
      <c r="H37" s="58">
        <f>K37+J37</f>
        <v>368.81</v>
      </c>
      <c r="I37" s="78"/>
      <c r="J37" s="78"/>
      <c r="K37" s="78">
        <v>368.81</v>
      </c>
      <c r="L37" s="167"/>
      <c r="M37" s="239">
        <f t="shared" si="0"/>
        <v>0.73762</v>
      </c>
      <c r="N37" s="58">
        <f>Q37+P37</f>
        <v>368.81</v>
      </c>
      <c r="O37" s="78"/>
      <c r="P37" s="78"/>
      <c r="Q37" s="78">
        <v>368.81</v>
      </c>
      <c r="R37" s="192"/>
      <c r="S37" s="239">
        <f>N37/C37</f>
        <v>0.73762</v>
      </c>
      <c r="T37" s="177"/>
      <c r="U37" s="177"/>
    </row>
    <row r="38" spans="1:21" ht="77.25" customHeight="1" thickBot="1">
      <c r="A38" s="17">
        <v>3</v>
      </c>
      <c r="B38" s="520" t="s">
        <v>204</v>
      </c>
      <c r="C38" s="143">
        <f>C39+C40+C41+C42+C43+C44</f>
        <v>24910.75</v>
      </c>
      <c r="D38" s="137"/>
      <c r="E38" s="143">
        <f>E39+E40+E41+E42+E43+E44</f>
        <v>1572.85</v>
      </c>
      <c r="F38" s="143">
        <f>F39+F40+F41+F42+F43+F44</f>
        <v>23337.9</v>
      </c>
      <c r="G38" s="91"/>
      <c r="H38" s="143">
        <f>H39+H40+H41+H42+H43+H44</f>
        <v>21786.577999999998</v>
      </c>
      <c r="I38" s="137"/>
      <c r="J38" s="143">
        <f>J39+J40+J41+J42+J43+J44</f>
        <v>1572.85</v>
      </c>
      <c r="K38" s="143">
        <f>K39+K40+K41+K42+K43+K44</f>
        <v>20213.728</v>
      </c>
      <c r="L38" s="169"/>
      <c r="M38" s="226">
        <f aca="true" t="shared" si="3" ref="M38:M60">H38/C38</f>
        <v>0.874585389841735</v>
      </c>
      <c r="N38" s="143">
        <f>N39+N40+N41+N42+N43+N44</f>
        <v>21786.568</v>
      </c>
      <c r="O38" s="137"/>
      <c r="P38" s="143">
        <f>P39+P40+P41+P42+P43+P44</f>
        <v>1572.85</v>
      </c>
      <c r="Q38" s="143">
        <f>Q39+Q40+Q41+Q42+Q43+Q44</f>
        <v>20213.718</v>
      </c>
      <c r="R38" s="191"/>
      <c r="S38" s="226">
        <f>N38/C38</f>
        <v>0.8745849884086188</v>
      </c>
      <c r="T38" s="178"/>
      <c r="U38" s="178"/>
    </row>
    <row r="39" spans="1:21" ht="75.75" customHeight="1">
      <c r="A39" s="19">
        <v>1</v>
      </c>
      <c r="B39" s="51" t="s">
        <v>205</v>
      </c>
      <c r="C39" s="147">
        <f>F39+E39</f>
        <v>19584.449999999997</v>
      </c>
      <c r="D39" s="377"/>
      <c r="E39" s="377">
        <v>1185.85</v>
      </c>
      <c r="F39" s="377">
        <v>18398.6</v>
      </c>
      <c r="G39" s="93"/>
      <c r="H39" s="58">
        <f>K39+J39</f>
        <v>16581.698</v>
      </c>
      <c r="I39" s="78"/>
      <c r="J39" s="78">
        <v>1185.85</v>
      </c>
      <c r="K39" s="78">
        <v>15395.848</v>
      </c>
      <c r="L39" s="167"/>
      <c r="M39" s="239">
        <f t="shared" si="3"/>
        <v>0.8466767256675578</v>
      </c>
      <c r="N39" s="58">
        <f>Q39+P39</f>
        <v>16581.698</v>
      </c>
      <c r="O39" s="78"/>
      <c r="P39" s="78">
        <v>1185.85</v>
      </c>
      <c r="Q39" s="78">
        <v>15395.848</v>
      </c>
      <c r="R39" s="192"/>
      <c r="S39" s="239">
        <f t="shared" si="1"/>
        <v>0.8466767256675578</v>
      </c>
      <c r="T39" s="178"/>
      <c r="U39" s="178"/>
    </row>
    <row r="40" spans="1:21" ht="74.25" customHeight="1">
      <c r="A40" s="26">
        <v>2</v>
      </c>
      <c r="B40" s="429" t="s">
        <v>206</v>
      </c>
      <c r="C40" s="353">
        <f>E40+F40</f>
        <v>1612.4</v>
      </c>
      <c r="D40" s="354"/>
      <c r="E40" s="354">
        <v>387</v>
      </c>
      <c r="F40" s="354">
        <v>1225.4</v>
      </c>
      <c r="G40" s="89"/>
      <c r="H40" s="73">
        <f>K40+J40</f>
        <v>1607.816</v>
      </c>
      <c r="I40" s="87"/>
      <c r="J40" s="87">
        <v>387</v>
      </c>
      <c r="K40" s="78">
        <v>1220.816</v>
      </c>
      <c r="L40" s="166"/>
      <c r="M40" s="239">
        <f t="shared" si="3"/>
        <v>0.9971570329942941</v>
      </c>
      <c r="N40" s="73">
        <f>Q40+P40</f>
        <v>1607.816</v>
      </c>
      <c r="O40" s="87"/>
      <c r="P40" s="87">
        <v>387</v>
      </c>
      <c r="Q40" s="78">
        <v>1220.816</v>
      </c>
      <c r="R40" s="186"/>
      <c r="S40" s="239">
        <f t="shared" si="1"/>
        <v>0.9971570329942941</v>
      </c>
      <c r="T40" s="177"/>
      <c r="U40" s="177"/>
    </row>
    <row r="41" spans="1:21" ht="64.5" customHeight="1">
      <c r="A41" s="19">
        <v>3</v>
      </c>
      <c r="B41" s="51" t="s">
        <v>207</v>
      </c>
      <c r="C41" s="147">
        <f>E41+F41</f>
        <v>2538.9</v>
      </c>
      <c r="D41" s="377"/>
      <c r="E41" s="377"/>
      <c r="F41" s="377">
        <v>2538.9</v>
      </c>
      <c r="G41" s="80"/>
      <c r="H41" s="58">
        <f>J41+K41</f>
        <v>2531.482</v>
      </c>
      <c r="I41" s="78"/>
      <c r="J41" s="78"/>
      <c r="K41" s="78">
        <v>2531.482</v>
      </c>
      <c r="L41" s="205"/>
      <c r="M41" s="239">
        <f t="shared" si="3"/>
        <v>0.9970782622395525</v>
      </c>
      <c r="N41" s="74">
        <f>P41+Q41</f>
        <v>2531.472</v>
      </c>
      <c r="O41" s="78"/>
      <c r="P41" s="78"/>
      <c r="Q41" s="78">
        <v>2531.472</v>
      </c>
      <c r="R41" s="187"/>
      <c r="S41" s="239">
        <f t="shared" si="1"/>
        <v>0.9970743235259365</v>
      </c>
      <c r="T41" s="177"/>
      <c r="U41" s="177"/>
    </row>
    <row r="42" spans="1:21" ht="75.75" customHeight="1">
      <c r="A42" s="19">
        <v>4</v>
      </c>
      <c r="B42" s="51" t="s">
        <v>208</v>
      </c>
      <c r="C42" s="147">
        <f>E42+F42</f>
        <v>100</v>
      </c>
      <c r="D42" s="377"/>
      <c r="E42" s="377"/>
      <c r="F42" s="377">
        <v>100</v>
      </c>
      <c r="G42" s="80"/>
      <c r="H42" s="58">
        <f>J42+K42</f>
        <v>100</v>
      </c>
      <c r="I42" s="78"/>
      <c r="J42" s="78"/>
      <c r="K42" s="377">
        <v>100</v>
      </c>
      <c r="L42" s="205"/>
      <c r="M42" s="239">
        <f t="shared" si="3"/>
        <v>1</v>
      </c>
      <c r="N42" s="74">
        <f>P42+Q42</f>
        <v>100</v>
      </c>
      <c r="O42" s="78"/>
      <c r="P42" s="78"/>
      <c r="Q42" s="377">
        <v>100</v>
      </c>
      <c r="R42" s="187"/>
      <c r="S42" s="239">
        <f t="shared" si="1"/>
        <v>1</v>
      </c>
      <c r="T42" s="177"/>
      <c r="U42" s="177"/>
    </row>
    <row r="43" spans="1:21" ht="63.75" customHeight="1">
      <c r="A43" s="19">
        <v>5</v>
      </c>
      <c r="B43" s="429" t="s">
        <v>209</v>
      </c>
      <c r="C43" s="147">
        <f>E43+F43</f>
        <v>400</v>
      </c>
      <c r="D43" s="377"/>
      <c r="E43" s="430"/>
      <c r="F43" s="377">
        <v>400</v>
      </c>
      <c r="G43" s="80"/>
      <c r="H43" s="58">
        <f>J43+K43</f>
        <v>290.582</v>
      </c>
      <c r="I43" s="78"/>
      <c r="J43" s="78"/>
      <c r="K43" s="78">
        <v>290.582</v>
      </c>
      <c r="L43" s="205"/>
      <c r="M43" s="239">
        <f>H43/C43</f>
        <v>0.726455</v>
      </c>
      <c r="N43" s="74">
        <f>P43+Q43</f>
        <v>290.582</v>
      </c>
      <c r="O43" s="78"/>
      <c r="P43" s="78"/>
      <c r="Q43" s="78">
        <v>290.582</v>
      </c>
      <c r="R43" s="187"/>
      <c r="S43" s="239">
        <f>N43/C43</f>
        <v>0.726455</v>
      </c>
      <c r="T43" s="177"/>
      <c r="U43" s="177"/>
    </row>
    <row r="44" spans="1:21" ht="49.5" customHeight="1">
      <c r="A44" s="19">
        <v>6</v>
      </c>
      <c r="B44" s="51" t="s">
        <v>210</v>
      </c>
      <c r="C44" s="147">
        <f>E44+F44</f>
        <v>675</v>
      </c>
      <c r="D44" s="377"/>
      <c r="E44" s="430"/>
      <c r="F44" s="377">
        <v>675</v>
      </c>
      <c r="G44" s="80"/>
      <c r="H44" s="58">
        <f>J44+K44</f>
        <v>675</v>
      </c>
      <c r="I44" s="78"/>
      <c r="J44" s="78"/>
      <c r="K44" s="377">
        <v>675</v>
      </c>
      <c r="L44" s="205"/>
      <c r="M44" s="239">
        <f>H44/C44</f>
        <v>1</v>
      </c>
      <c r="N44" s="74">
        <f>P44+Q44</f>
        <v>675</v>
      </c>
      <c r="O44" s="78"/>
      <c r="P44" s="78"/>
      <c r="Q44" s="377">
        <v>675</v>
      </c>
      <c r="R44" s="187"/>
      <c r="S44" s="239">
        <f>N44/C44</f>
        <v>1</v>
      </c>
      <c r="T44" s="177"/>
      <c r="U44" s="177"/>
    </row>
    <row r="45" spans="1:21" ht="65.25" customHeight="1" thickBot="1">
      <c r="A45" s="286">
        <v>4</v>
      </c>
      <c r="B45" s="521" t="s">
        <v>181</v>
      </c>
      <c r="C45" s="161">
        <f>C46+C47+C48+C49+C50+C51+C52+C53+C54+C55+C56+C57</f>
        <v>14079</v>
      </c>
      <c r="D45" s="164"/>
      <c r="E45" s="287"/>
      <c r="F45" s="376">
        <f>F46+F47+F48+F49+F50+F51+F52+F53+F54+F55+F56+F57</f>
        <v>14079</v>
      </c>
      <c r="G45" s="288"/>
      <c r="H45" s="161">
        <f>H46+H47+H48+H49+H50+H51+H52+H53+H54+H55+H56+H57</f>
        <v>9596.786</v>
      </c>
      <c r="I45" s="164"/>
      <c r="J45" s="287"/>
      <c r="K45" s="376">
        <f>K46+K47+K48+K49+K50+K51+K52+K53+K54+K55+K56+K57</f>
        <v>9596.786</v>
      </c>
      <c r="L45" s="289"/>
      <c r="M45" s="266">
        <f>H45/C45</f>
        <v>0.681638326585695</v>
      </c>
      <c r="N45" s="161">
        <f>N46+N47+N48+N49+N50+N51+N52+N53+N54+N55+N56+N57</f>
        <v>9381.226</v>
      </c>
      <c r="O45" s="164"/>
      <c r="P45" s="287"/>
      <c r="Q45" s="376">
        <f>Q46+Q47+Q48+Q49+Q50+Q51+Q52+Q53+Q54+Q55+Q56+Q57</f>
        <v>9381.226</v>
      </c>
      <c r="R45" s="290"/>
      <c r="S45" s="229">
        <f>N45/C45</f>
        <v>0.6663275800838128</v>
      </c>
      <c r="T45" s="177"/>
      <c r="U45" s="177"/>
    </row>
    <row r="46" spans="1:21" ht="39" customHeight="1">
      <c r="A46" s="23">
        <v>1</v>
      </c>
      <c r="B46" s="274" t="s">
        <v>96</v>
      </c>
      <c r="C46" s="76">
        <f aca="true" t="shared" si="4" ref="C46:C57">E46+F46</f>
        <v>670</v>
      </c>
      <c r="D46" s="237"/>
      <c r="E46" s="237"/>
      <c r="F46" s="431">
        <v>670</v>
      </c>
      <c r="G46" s="86"/>
      <c r="H46" s="58">
        <f aca="true" t="shared" si="5" ref="H46:H55">J46+K46</f>
        <v>566</v>
      </c>
      <c r="I46" s="84"/>
      <c r="J46" s="84"/>
      <c r="K46" s="85">
        <v>566</v>
      </c>
      <c r="L46" s="219"/>
      <c r="M46" s="239">
        <f t="shared" si="3"/>
        <v>0.844776119402985</v>
      </c>
      <c r="N46" s="58">
        <f aca="true" t="shared" si="6" ref="N46:N57">P46+Q46</f>
        <v>557</v>
      </c>
      <c r="O46" s="84"/>
      <c r="P46" s="84"/>
      <c r="Q46" s="85">
        <v>557</v>
      </c>
      <c r="R46" s="190"/>
      <c r="S46" s="239">
        <f t="shared" si="1"/>
        <v>0.8313432835820895</v>
      </c>
      <c r="T46" s="177"/>
      <c r="U46" s="177"/>
    </row>
    <row r="47" spans="1:21" ht="108.75" customHeight="1">
      <c r="A47" s="26">
        <v>2</v>
      </c>
      <c r="B47" s="389" t="s">
        <v>97</v>
      </c>
      <c r="C47" s="76">
        <f t="shared" si="4"/>
        <v>675</v>
      </c>
      <c r="D47" s="354"/>
      <c r="E47" s="354"/>
      <c r="F47" s="432">
        <v>675</v>
      </c>
      <c r="G47" s="89"/>
      <c r="H47" s="58">
        <f t="shared" si="5"/>
        <v>518.26</v>
      </c>
      <c r="I47" s="87"/>
      <c r="J47" s="87"/>
      <c r="K47" s="88">
        <v>518.26</v>
      </c>
      <c r="L47" s="166"/>
      <c r="M47" s="239">
        <f t="shared" si="3"/>
        <v>0.7677925925925926</v>
      </c>
      <c r="N47" s="58">
        <f t="shared" si="6"/>
        <v>518.26</v>
      </c>
      <c r="O47" s="87"/>
      <c r="P47" s="87"/>
      <c r="Q47" s="88">
        <v>518.26</v>
      </c>
      <c r="R47" s="186"/>
      <c r="S47" s="239">
        <f t="shared" si="1"/>
        <v>0.7677925925925926</v>
      </c>
      <c r="T47" s="177"/>
      <c r="U47" s="177"/>
    </row>
    <row r="48" spans="1:21" ht="25.5" customHeight="1">
      <c r="A48" s="19">
        <v>3</v>
      </c>
      <c r="B48" s="429" t="s">
        <v>98</v>
      </c>
      <c r="C48" s="76">
        <f t="shared" si="4"/>
        <v>2500.2</v>
      </c>
      <c r="D48" s="377"/>
      <c r="E48" s="377"/>
      <c r="F48" s="433">
        <v>2500.2</v>
      </c>
      <c r="G48" s="80"/>
      <c r="H48" s="58">
        <f t="shared" si="5"/>
        <v>1891.8</v>
      </c>
      <c r="I48" s="78"/>
      <c r="J48" s="78"/>
      <c r="K48" s="79">
        <v>1891.8</v>
      </c>
      <c r="L48" s="205"/>
      <c r="M48" s="239">
        <f t="shared" si="3"/>
        <v>0.7566594672426207</v>
      </c>
      <c r="N48" s="58">
        <f t="shared" si="6"/>
        <v>1891.8</v>
      </c>
      <c r="O48" s="78"/>
      <c r="P48" s="78"/>
      <c r="Q48" s="79">
        <v>1891.8</v>
      </c>
      <c r="R48" s="187"/>
      <c r="S48" s="239">
        <f t="shared" si="1"/>
        <v>0.7566594672426207</v>
      </c>
      <c r="T48" s="177"/>
      <c r="U48" s="177"/>
    </row>
    <row r="49" spans="1:21" ht="26.25" customHeight="1">
      <c r="A49" s="19">
        <v>4</v>
      </c>
      <c r="B49" s="235" t="s">
        <v>99</v>
      </c>
      <c r="C49" s="76">
        <f t="shared" si="4"/>
        <v>76.5</v>
      </c>
      <c r="D49" s="377"/>
      <c r="E49" s="377"/>
      <c r="F49" s="433">
        <v>76.5</v>
      </c>
      <c r="G49" s="80"/>
      <c r="H49" s="58">
        <f t="shared" si="5"/>
        <v>37.5</v>
      </c>
      <c r="I49" s="78"/>
      <c r="J49" s="78"/>
      <c r="K49" s="79">
        <v>37.5</v>
      </c>
      <c r="L49" s="205"/>
      <c r="M49" s="239">
        <f t="shared" si="3"/>
        <v>0.49019607843137253</v>
      </c>
      <c r="N49" s="58">
        <f t="shared" si="6"/>
        <v>37.5</v>
      </c>
      <c r="O49" s="78"/>
      <c r="P49" s="78"/>
      <c r="Q49" s="79">
        <v>37.5</v>
      </c>
      <c r="R49" s="187"/>
      <c r="S49" s="239">
        <f t="shared" si="1"/>
        <v>0.49019607843137253</v>
      </c>
      <c r="T49" s="177"/>
      <c r="U49" s="177"/>
    </row>
    <row r="50" spans="1:21" ht="36" customHeight="1">
      <c r="A50" s="19">
        <v>5</v>
      </c>
      <c r="B50" s="235" t="s">
        <v>100</v>
      </c>
      <c r="C50" s="76">
        <f t="shared" si="4"/>
        <v>1936.531</v>
      </c>
      <c r="D50" s="377"/>
      <c r="E50" s="377"/>
      <c r="F50" s="433">
        <v>1936.531</v>
      </c>
      <c r="G50" s="80"/>
      <c r="H50" s="58">
        <f t="shared" si="5"/>
        <v>1443.206</v>
      </c>
      <c r="I50" s="78"/>
      <c r="J50" s="78"/>
      <c r="K50" s="79">
        <v>1443.206</v>
      </c>
      <c r="L50" s="205"/>
      <c r="M50" s="239">
        <f t="shared" si="3"/>
        <v>0.7452532389101956</v>
      </c>
      <c r="N50" s="58">
        <f t="shared" si="6"/>
        <v>1352.85</v>
      </c>
      <c r="O50" s="78"/>
      <c r="P50" s="78"/>
      <c r="Q50" s="79">
        <v>1352.85</v>
      </c>
      <c r="R50" s="187"/>
      <c r="S50" s="239">
        <f t="shared" si="1"/>
        <v>0.6985945487059076</v>
      </c>
      <c r="T50" s="177"/>
      <c r="U50" s="177"/>
    </row>
    <row r="51" spans="1:21" ht="56.25" customHeight="1">
      <c r="A51" s="26">
        <v>6</v>
      </c>
      <c r="B51" s="429" t="s">
        <v>101</v>
      </c>
      <c r="C51" s="76">
        <f t="shared" si="4"/>
        <v>1.38</v>
      </c>
      <c r="D51" s="354"/>
      <c r="E51" s="354"/>
      <c r="F51" s="432">
        <v>1.38</v>
      </c>
      <c r="G51" s="89"/>
      <c r="H51" s="58">
        <f t="shared" si="5"/>
        <v>1.38</v>
      </c>
      <c r="I51" s="87"/>
      <c r="J51" s="87"/>
      <c r="K51" s="88">
        <v>1.38</v>
      </c>
      <c r="L51" s="166"/>
      <c r="M51" s="239">
        <f t="shared" si="3"/>
        <v>1</v>
      </c>
      <c r="N51" s="58">
        <f t="shared" si="6"/>
        <v>1.38</v>
      </c>
      <c r="O51" s="87"/>
      <c r="P51" s="87"/>
      <c r="Q51" s="88">
        <v>1.38</v>
      </c>
      <c r="R51" s="186"/>
      <c r="S51" s="239">
        <f t="shared" si="1"/>
        <v>1</v>
      </c>
      <c r="T51" s="177"/>
      <c r="U51" s="177"/>
    </row>
    <row r="52" spans="1:21" ht="60" customHeight="1">
      <c r="A52" s="19">
        <v>7</v>
      </c>
      <c r="B52" s="51" t="s">
        <v>109</v>
      </c>
      <c r="C52" s="76">
        <f t="shared" si="4"/>
        <v>45</v>
      </c>
      <c r="D52" s="377"/>
      <c r="E52" s="377"/>
      <c r="F52" s="433">
        <v>45</v>
      </c>
      <c r="G52" s="80"/>
      <c r="H52" s="58">
        <f>J52+K52</f>
        <v>27.15</v>
      </c>
      <c r="I52" s="78"/>
      <c r="J52" s="78"/>
      <c r="K52" s="79">
        <v>27.15</v>
      </c>
      <c r="L52" s="205"/>
      <c r="M52" s="240">
        <f t="shared" si="3"/>
        <v>0.6033333333333333</v>
      </c>
      <c r="N52" s="58">
        <f>P52+Q52</f>
        <v>27.15</v>
      </c>
      <c r="O52" s="78"/>
      <c r="P52" s="78"/>
      <c r="Q52" s="79">
        <v>27.15</v>
      </c>
      <c r="R52" s="187"/>
      <c r="S52" s="240">
        <f t="shared" si="1"/>
        <v>0.6033333333333333</v>
      </c>
      <c r="T52" s="177"/>
      <c r="U52" s="177"/>
    </row>
    <row r="53" spans="1:21" ht="39.75" customHeight="1">
      <c r="A53" s="18">
        <v>8</v>
      </c>
      <c r="B53" s="51" t="s">
        <v>182</v>
      </c>
      <c r="C53" s="76">
        <f t="shared" si="4"/>
        <v>3162</v>
      </c>
      <c r="D53" s="377"/>
      <c r="E53" s="377"/>
      <c r="F53" s="433">
        <v>3162</v>
      </c>
      <c r="G53" s="80"/>
      <c r="H53" s="58">
        <f t="shared" si="5"/>
        <v>2033.671</v>
      </c>
      <c r="I53" s="78"/>
      <c r="J53" s="78"/>
      <c r="K53" s="79">
        <v>2033.671</v>
      </c>
      <c r="L53" s="205"/>
      <c r="M53" s="239">
        <f t="shared" si="3"/>
        <v>0.6431597090449083</v>
      </c>
      <c r="N53" s="58">
        <f t="shared" si="6"/>
        <v>2033.671</v>
      </c>
      <c r="O53" s="78"/>
      <c r="P53" s="78"/>
      <c r="Q53" s="79">
        <v>2033.671</v>
      </c>
      <c r="R53" s="187"/>
      <c r="S53" s="239">
        <f t="shared" si="1"/>
        <v>0.6431597090449083</v>
      </c>
      <c r="T53" s="177"/>
      <c r="U53" s="177"/>
    </row>
    <row r="54" spans="1:21" ht="64.5" customHeight="1">
      <c r="A54" s="18">
        <v>9</v>
      </c>
      <c r="B54" s="51" t="s">
        <v>102</v>
      </c>
      <c r="C54" s="76">
        <f t="shared" si="4"/>
        <v>300</v>
      </c>
      <c r="D54" s="377"/>
      <c r="E54" s="377"/>
      <c r="F54" s="433">
        <v>300</v>
      </c>
      <c r="G54" s="80"/>
      <c r="H54" s="58">
        <f t="shared" si="5"/>
        <v>139.934</v>
      </c>
      <c r="I54" s="78"/>
      <c r="J54" s="78"/>
      <c r="K54" s="79">
        <v>139.934</v>
      </c>
      <c r="L54" s="205"/>
      <c r="M54" s="239">
        <f t="shared" si="3"/>
        <v>0.4664466666666667</v>
      </c>
      <c r="N54" s="58">
        <f t="shared" si="6"/>
        <v>139.934</v>
      </c>
      <c r="O54" s="78"/>
      <c r="P54" s="78"/>
      <c r="Q54" s="79">
        <v>139.934</v>
      </c>
      <c r="R54" s="187"/>
      <c r="S54" s="239">
        <f t="shared" si="1"/>
        <v>0.4664466666666667</v>
      </c>
      <c r="T54" s="177"/>
      <c r="U54" s="177"/>
    </row>
    <row r="55" spans="1:21" ht="112.5" customHeight="1">
      <c r="A55" s="18">
        <v>10</v>
      </c>
      <c r="B55" s="51" t="s">
        <v>103</v>
      </c>
      <c r="C55" s="76">
        <f t="shared" si="4"/>
        <v>355.389</v>
      </c>
      <c r="D55" s="377"/>
      <c r="E55" s="377"/>
      <c r="F55" s="433">
        <v>355.389</v>
      </c>
      <c r="G55" s="80"/>
      <c r="H55" s="58">
        <f t="shared" si="5"/>
        <v>225</v>
      </c>
      <c r="I55" s="78"/>
      <c r="J55" s="78"/>
      <c r="K55" s="79">
        <v>225</v>
      </c>
      <c r="L55" s="205"/>
      <c r="M55" s="239">
        <f t="shared" si="3"/>
        <v>0.6331090720309295</v>
      </c>
      <c r="N55" s="58">
        <f t="shared" si="6"/>
        <v>225</v>
      </c>
      <c r="O55" s="78"/>
      <c r="P55" s="78"/>
      <c r="Q55" s="79">
        <v>225</v>
      </c>
      <c r="R55" s="187"/>
      <c r="S55" s="239">
        <f t="shared" si="1"/>
        <v>0.6331090720309295</v>
      </c>
      <c r="T55" s="177"/>
      <c r="U55" s="177"/>
    </row>
    <row r="56" spans="1:21" ht="63.75" customHeight="1">
      <c r="A56" s="18">
        <v>11</v>
      </c>
      <c r="B56" s="51" t="s">
        <v>108</v>
      </c>
      <c r="C56" s="76">
        <f t="shared" si="4"/>
        <v>1778</v>
      </c>
      <c r="D56" s="147"/>
      <c r="E56" s="377"/>
      <c r="F56" s="433">
        <v>1778</v>
      </c>
      <c r="G56" s="93"/>
      <c r="H56" s="58">
        <f>J56+K56</f>
        <v>1310.898</v>
      </c>
      <c r="I56" s="78"/>
      <c r="J56" s="78"/>
      <c r="K56" s="79">
        <v>1310.898</v>
      </c>
      <c r="L56" s="167"/>
      <c r="M56" s="240">
        <f t="shared" si="3"/>
        <v>0.7372879640044994</v>
      </c>
      <c r="N56" s="58">
        <f t="shared" si="6"/>
        <v>1300.26</v>
      </c>
      <c r="O56" s="78"/>
      <c r="P56" s="78"/>
      <c r="Q56" s="79">
        <v>1300.26</v>
      </c>
      <c r="R56" s="374"/>
      <c r="S56" s="240">
        <f t="shared" si="1"/>
        <v>0.731304836895388</v>
      </c>
      <c r="T56" s="177"/>
      <c r="U56" s="177"/>
    </row>
    <row r="57" spans="1:21" ht="121.5" customHeight="1" thickBot="1">
      <c r="A57" s="462">
        <v>12</v>
      </c>
      <c r="B57" s="465" t="s">
        <v>243</v>
      </c>
      <c r="C57" s="466">
        <f t="shared" si="4"/>
        <v>2579</v>
      </c>
      <c r="D57" s="380"/>
      <c r="E57" s="380"/>
      <c r="F57" s="467">
        <v>2579</v>
      </c>
      <c r="G57" s="468"/>
      <c r="H57" s="469">
        <f>J57+K57</f>
        <v>1401.987</v>
      </c>
      <c r="I57" s="470"/>
      <c r="J57" s="470"/>
      <c r="K57" s="471">
        <v>1401.987</v>
      </c>
      <c r="L57" s="472"/>
      <c r="M57" s="473">
        <f t="shared" si="3"/>
        <v>0.5436165180302444</v>
      </c>
      <c r="N57" s="474">
        <f t="shared" si="6"/>
        <v>1296.421</v>
      </c>
      <c r="O57" s="470"/>
      <c r="P57" s="470"/>
      <c r="Q57" s="471">
        <v>1296.421</v>
      </c>
      <c r="R57" s="475"/>
      <c r="S57" s="315">
        <f t="shared" si="1"/>
        <v>0.5026835982939124</v>
      </c>
      <c r="T57" s="177"/>
      <c r="U57" s="177"/>
    </row>
    <row r="58" spans="1:21" ht="94.5" customHeight="1" thickBot="1">
      <c r="A58" s="25" t="s">
        <v>27</v>
      </c>
      <c r="B58" s="518" t="s">
        <v>144</v>
      </c>
      <c r="C58" s="476">
        <f>C59</f>
        <v>3898.0000000000005</v>
      </c>
      <c r="D58" s="477">
        <f>D59</f>
        <v>2389.1000000000004</v>
      </c>
      <c r="E58" s="477">
        <f>E59</f>
        <v>1023.9000000000001</v>
      </c>
      <c r="F58" s="477">
        <f>F59</f>
        <v>485</v>
      </c>
      <c r="G58" s="478"/>
      <c r="H58" s="476">
        <f>H59</f>
        <v>0</v>
      </c>
      <c r="I58" s="477">
        <f>I59</f>
        <v>0</v>
      </c>
      <c r="J58" s="477">
        <f>J59</f>
        <v>0</v>
      </c>
      <c r="K58" s="477">
        <f>K59</f>
        <v>0</v>
      </c>
      <c r="L58" s="479"/>
      <c r="M58" s="225">
        <f>H58/C58</f>
        <v>0</v>
      </c>
      <c r="N58" s="476">
        <f>N59</f>
        <v>0</v>
      </c>
      <c r="O58" s="477">
        <f>O59</f>
        <v>0</v>
      </c>
      <c r="P58" s="477">
        <f>P59</f>
        <v>0</v>
      </c>
      <c r="Q58" s="477">
        <f>Q59</f>
        <v>0</v>
      </c>
      <c r="R58" s="480"/>
      <c r="S58" s="226">
        <f>N58/C58</f>
        <v>0</v>
      </c>
      <c r="T58" s="179"/>
      <c r="U58" s="179"/>
    </row>
    <row r="59" spans="1:21" ht="44.25" customHeight="1">
      <c r="A59" s="15" t="s">
        <v>44</v>
      </c>
      <c r="B59" s="434" t="s">
        <v>46</v>
      </c>
      <c r="C59" s="435">
        <f>C60+C61+C62</f>
        <v>3898.0000000000005</v>
      </c>
      <c r="D59" s="436">
        <f>D60+D61+D62</f>
        <v>2389.1000000000004</v>
      </c>
      <c r="E59" s="436">
        <f>E60+E61+E62</f>
        <v>1023.9000000000001</v>
      </c>
      <c r="F59" s="436">
        <f>F60+F61+F62</f>
        <v>485</v>
      </c>
      <c r="G59" s="108"/>
      <c r="H59" s="313">
        <f>H60+H61+H62</f>
        <v>0</v>
      </c>
      <c r="I59" s="436">
        <f>I60+I61+I62</f>
        <v>0</v>
      </c>
      <c r="J59" s="436">
        <f>J60+J61+J62</f>
        <v>0</v>
      </c>
      <c r="K59" s="108">
        <f>K60+K61+K62</f>
        <v>0</v>
      </c>
      <c r="L59" s="193"/>
      <c r="M59" s="241">
        <f t="shared" si="3"/>
        <v>0</v>
      </c>
      <c r="N59" s="313">
        <f>N60+N61+N62</f>
        <v>0</v>
      </c>
      <c r="O59" s="436">
        <f>O60+O61+O62</f>
        <v>0</v>
      </c>
      <c r="P59" s="436">
        <f>P60+P61+P62</f>
        <v>0</v>
      </c>
      <c r="Q59" s="108">
        <f>Q60+Q61+Q62</f>
        <v>0</v>
      </c>
      <c r="R59" s="193"/>
      <c r="S59" s="241">
        <f t="shared" si="1"/>
        <v>0</v>
      </c>
      <c r="T59" s="180"/>
      <c r="U59" s="180"/>
    </row>
    <row r="60" spans="1:21" ht="158.25" customHeight="1">
      <c r="A60" s="10" t="s">
        <v>37</v>
      </c>
      <c r="B60" s="437" t="s">
        <v>178</v>
      </c>
      <c r="C60" s="76">
        <f>D60+E60+F60</f>
        <v>803.7</v>
      </c>
      <c r="D60" s="77">
        <v>492.6</v>
      </c>
      <c r="E60" s="77">
        <v>211.1</v>
      </c>
      <c r="F60" s="77">
        <v>100</v>
      </c>
      <c r="G60" s="42"/>
      <c r="H60" s="58">
        <f>I60+J60+K60</f>
        <v>0</v>
      </c>
      <c r="I60" s="64">
        <v>0</v>
      </c>
      <c r="J60" s="64">
        <v>0</v>
      </c>
      <c r="K60" s="64">
        <v>0</v>
      </c>
      <c r="L60" s="99"/>
      <c r="M60" s="239">
        <f t="shared" si="3"/>
        <v>0</v>
      </c>
      <c r="N60" s="58">
        <f>O60+P60+Q60</f>
        <v>0</v>
      </c>
      <c r="O60" s="64">
        <v>0</v>
      </c>
      <c r="P60" s="64">
        <v>0</v>
      </c>
      <c r="Q60" s="64">
        <v>0</v>
      </c>
      <c r="R60" s="99"/>
      <c r="S60" s="239">
        <f aca="true" t="shared" si="7" ref="S60:S66">N60/C60</f>
        <v>0</v>
      </c>
      <c r="T60" s="170"/>
      <c r="U60" s="170"/>
    </row>
    <row r="61" spans="1:21" ht="112.5" customHeight="1">
      <c r="A61" s="10" t="s">
        <v>16</v>
      </c>
      <c r="B61" s="437" t="s">
        <v>179</v>
      </c>
      <c r="C61" s="76">
        <f>D61+E61+F61</f>
        <v>1486.9</v>
      </c>
      <c r="D61" s="77">
        <v>911.3</v>
      </c>
      <c r="E61" s="77">
        <v>390.6</v>
      </c>
      <c r="F61" s="77">
        <v>185</v>
      </c>
      <c r="G61" s="42"/>
      <c r="H61" s="58">
        <f>I61+J61+K61</f>
        <v>0</v>
      </c>
      <c r="I61" s="64">
        <v>0</v>
      </c>
      <c r="J61" s="64">
        <v>0</v>
      </c>
      <c r="K61" s="64">
        <v>0</v>
      </c>
      <c r="L61" s="99"/>
      <c r="M61" s="239">
        <f aca="true" t="shared" si="8" ref="M61:M69">H61/C61</f>
        <v>0</v>
      </c>
      <c r="N61" s="58">
        <f>O61+P61+Q61</f>
        <v>0</v>
      </c>
      <c r="O61" s="64">
        <v>0</v>
      </c>
      <c r="P61" s="64">
        <v>0</v>
      </c>
      <c r="Q61" s="64">
        <v>0</v>
      </c>
      <c r="R61" s="99"/>
      <c r="S61" s="239">
        <f t="shared" si="7"/>
        <v>0</v>
      </c>
      <c r="T61" s="170"/>
      <c r="U61" s="170"/>
    </row>
    <row r="62" spans="1:21" ht="214.5" customHeight="1" thickBot="1">
      <c r="A62" s="10" t="s">
        <v>35</v>
      </c>
      <c r="B62" s="437" t="s">
        <v>180</v>
      </c>
      <c r="C62" s="76">
        <f>D62+E62+F62</f>
        <v>1607.4</v>
      </c>
      <c r="D62" s="77">
        <v>985.2</v>
      </c>
      <c r="E62" s="77">
        <v>422.2</v>
      </c>
      <c r="F62" s="77">
        <v>200</v>
      </c>
      <c r="G62" s="42"/>
      <c r="H62" s="58">
        <f>I62+J62+K62</f>
        <v>0</v>
      </c>
      <c r="I62" s="64">
        <v>0</v>
      </c>
      <c r="J62" s="64">
        <v>0</v>
      </c>
      <c r="K62" s="64">
        <v>0</v>
      </c>
      <c r="L62" s="99"/>
      <c r="M62" s="240">
        <f t="shared" si="8"/>
        <v>0</v>
      </c>
      <c r="N62" s="58">
        <f>O62+P62+Q62</f>
        <v>0</v>
      </c>
      <c r="O62" s="64">
        <v>0</v>
      </c>
      <c r="P62" s="64">
        <v>0</v>
      </c>
      <c r="Q62" s="64">
        <v>0</v>
      </c>
      <c r="R62" s="99"/>
      <c r="S62" s="239">
        <f t="shared" si="7"/>
        <v>0</v>
      </c>
      <c r="T62" s="170"/>
      <c r="U62" s="170"/>
    </row>
    <row r="63" spans="1:22" ht="66" customHeight="1" thickBot="1">
      <c r="A63" s="46">
        <v>6</v>
      </c>
      <c r="B63" s="311" t="s">
        <v>135</v>
      </c>
      <c r="C63" s="138">
        <f>C64+C67</f>
        <v>8809.317000000001</v>
      </c>
      <c r="D63" s="139">
        <f>D64+D67</f>
        <v>2637.445</v>
      </c>
      <c r="E63" s="139">
        <f>E64+E67</f>
        <v>2305.705</v>
      </c>
      <c r="F63" s="66">
        <f>F64+F67</f>
        <v>3866.1670000000004</v>
      </c>
      <c r="G63" s="38"/>
      <c r="H63" s="138">
        <f>H64+H67</f>
        <v>7093.758</v>
      </c>
      <c r="I63" s="139">
        <f>I64+I67</f>
        <v>2197.871</v>
      </c>
      <c r="J63" s="139">
        <f>J64+J67</f>
        <v>1943.868</v>
      </c>
      <c r="K63" s="66">
        <f>K64+K67</f>
        <v>2952.019</v>
      </c>
      <c r="L63" s="65"/>
      <c r="M63" s="225">
        <f t="shared" si="8"/>
        <v>0.8052562985302946</v>
      </c>
      <c r="N63" s="138">
        <f>N64+N67</f>
        <v>7093.758</v>
      </c>
      <c r="O63" s="139">
        <f>O64+O67</f>
        <v>2197.871</v>
      </c>
      <c r="P63" s="139">
        <f>P64+P67</f>
        <v>1943.868</v>
      </c>
      <c r="Q63" s="66">
        <f>Q64+Q67</f>
        <v>2952.019</v>
      </c>
      <c r="R63" s="65"/>
      <c r="S63" s="226">
        <f t="shared" si="7"/>
        <v>0.8052562985302946</v>
      </c>
      <c r="T63" s="171"/>
      <c r="U63" s="171"/>
      <c r="V63" s="31"/>
    </row>
    <row r="64" spans="1:21" ht="53.25" customHeight="1">
      <c r="A64" s="397" t="s">
        <v>9</v>
      </c>
      <c r="B64" s="522" t="s">
        <v>58</v>
      </c>
      <c r="C64" s="401">
        <f aca="true" t="shared" si="9" ref="C64:K64">C65</f>
        <v>8445.95</v>
      </c>
      <c r="D64" s="153">
        <f t="shared" si="9"/>
        <v>2637.445</v>
      </c>
      <c r="E64" s="402">
        <f t="shared" si="9"/>
        <v>2305.705</v>
      </c>
      <c r="F64" s="153">
        <f t="shared" si="9"/>
        <v>3502.8</v>
      </c>
      <c r="G64" s="63"/>
      <c r="H64" s="401">
        <f t="shared" si="9"/>
        <v>6734.026</v>
      </c>
      <c r="I64" s="153">
        <f t="shared" si="9"/>
        <v>2197.871</v>
      </c>
      <c r="J64" s="402">
        <f t="shared" si="9"/>
        <v>1943.868</v>
      </c>
      <c r="K64" s="153">
        <f t="shared" si="9"/>
        <v>2592.287</v>
      </c>
      <c r="L64" s="220"/>
      <c r="M64" s="230">
        <f t="shared" si="8"/>
        <v>0.797308295692018</v>
      </c>
      <c r="N64" s="401">
        <f>N65</f>
        <v>6734.026</v>
      </c>
      <c r="O64" s="153">
        <f>O65</f>
        <v>2197.871</v>
      </c>
      <c r="P64" s="402">
        <f>P65</f>
        <v>1943.868</v>
      </c>
      <c r="Q64" s="153">
        <f>Q65</f>
        <v>2592.287</v>
      </c>
      <c r="R64" s="194"/>
      <c r="S64" s="230">
        <f t="shared" si="7"/>
        <v>0.797308295692018</v>
      </c>
      <c r="T64" s="181"/>
      <c r="U64" s="181"/>
    </row>
    <row r="65" spans="1:21" ht="48" customHeight="1">
      <c r="A65" s="557" t="s">
        <v>37</v>
      </c>
      <c r="B65" s="285" t="s">
        <v>254</v>
      </c>
      <c r="C65" s="154">
        <f>D65+E65+F65+G65</f>
        <v>8445.95</v>
      </c>
      <c r="D65" s="150">
        <v>2637.445</v>
      </c>
      <c r="E65" s="150">
        <v>2305.705</v>
      </c>
      <c r="F65" s="150">
        <v>3502.8</v>
      </c>
      <c r="G65" s="50"/>
      <c r="H65" s="62">
        <f>I65+J65+K65</f>
        <v>6734.026</v>
      </c>
      <c r="I65" s="64">
        <v>2197.871</v>
      </c>
      <c r="J65" s="64">
        <v>1943.868</v>
      </c>
      <c r="K65" s="64">
        <v>2592.287</v>
      </c>
      <c r="L65" s="99"/>
      <c r="M65" s="239">
        <f t="shared" si="8"/>
        <v>0.797308295692018</v>
      </c>
      <c r="N65" s="62">
        <f>O65+P65+Q65</f>
        <v>6734.026</v>
      </c>
      <c r="O65" s="64">
        <v>2197.871</v>
      </c>
      <c r="P65" s="64">
        <v>1943.868</v>
      </c>
      <c r="Q65" s="64">
        <v>2592.287</v>
      </c>
      <c r="R65" s="195"/>
      <c r="S65" s="239">
        <f t="shared" si="7"/>
        <v>0.797308295692018</v>
      </c>
      <c r="T65" s="182"/>
      <c r="U65" s="182"/>
    </row>
    <row r="66" spans="1:21" ht="41.25" customHeight="1">
      <c r="A66" s="558"/>
      <c r="B66" s="389" t="s">
        <v>253</v>
      </c>
      <c r="C66" s="390">
        <f>F66</f>
        <v>134.681</v>
      </c>
      <c r="D66" s="297"/>
      <c r="E66" s="391"/>
      <c r="F66" s="297">
        <v>134.681</v>
      </c>
      <c r="G66" s="126"/>
      <c r="H66" s="390">
        <f>K66</f>
        <v>134.681</v>
      </c>
      <c r="I66" s="297"/>
      <c r="J66" s="391"/>
      <c r="K66" s="297">
        <v>134.681</v>
      </c>
      <c r="L66" s="98"/>
      <c r="M66" s="239">
        <f t="shared" si="8"/>
        <v>1</v>
      </c>
      <c r="N66" s="390">
        <f>Q66</f>
        <v>134.681</v>
      </c>
      <c r="O66" s="297"/>
      <c r="P66" s="391"/>
      <c r="Q66" s="297">
        <v>134.681</v>
      </c>
      <c r="R66" s="198"/>
      <c r="S66" s="239">
        <f t="shared" si="7"/>
        <v>1</v>
      </c>
      <c r="T66" s="182"/>
      <c r="U66" s="182"/>
    </row>
    <row r="67" spans="1:21" ht="59.25" customHeight="1">
      <c r="A67" s="233" t="s">
        <v>54</v>
      </c>
      <c r="B67" s="523" t="s">
        <v>271</v>
      </c>
      <c r="C67" s="398">
        <f>C68</f>
        <v>363.367</v>
      </c>
      <c r="D67" s="399"/>
      <c r="E67" s="399"/>
      <c r="F67" s="400">
        <f>F68</f>
        <v>363.367</v>
      </c>
      <c r="G67" s="126"/>
      <c r="H67" s="398">
        <f>H68</f>
        <v>359.732</v>
      </c>
      <c r="I67" s="399"/>
      <c r="J67" s="399"/>
      <c r="K67" s="400">
        <f>K68</f>
        <v>359.732</v>
      </c>
      <c r="L67" s="98"/>
      <c r="M67" s="232">
        <f>H67/C67</f>
        <v>0.9899963397886985</v>
      </c>
      <c r="N67" s="398">
        <f>N68</f>
        <v>359.732</v>
      </c>
      <c r="O67" s="399"/>
      <c r="P67" s="399"/>
      <c r="Q67" s="400">
        <f>Q68</f>
        <v>359.732</v>
      </c>
      <c r="R67" s="198"/>
      <c r="S67" s="232">
        <f>N67/C67</f>
        <v>0.9899963397886985</v>
      </c>
      <c r="T67" s="182"/>
      <c r="U67" s="182"/>
    </row>
    <row r="68" spans="1:21" ht="18.75" customHeight="1" thickBot="1">
      <c r="A68" s="281" t="s">
        <v>37</v>
      </c>
      <c r="B68" s="389" t="s">
        <v>272</v>
      </c>
      <c r="C68" s="390">
        <f>F68</f>
        <v>363.367</v>
      </c>
      <c r="D68" s="391"/>
      <c r="E68" s="391"/>
      <c r="F68" s="297">
        <v>363.367</v>
      </c>
      <c r="G68" s="126"/>
      <c r="H68" s="296">
        <f>J68+K68</f>
        <v>359.732</v>
      </c>
      <c r="I68" s="391"/>
      <c r="J68" s="391"/>
      <c r="K68" s="297">
        <v>359.732</v>
      </c>
      <c r="L68" s="98"/>
      <c r="M68" s="239">
        <f>H68/C68</f>
        <v>0.9899963397886985</v>
      </c>
      <c r="N68" s="124">
        <f>P68+Q68</f>
        <v>359.732</v>
      </c>
      <c r="O68" s="125"/>
      <c r="P68" s="125"/>
      <c r="Q68" s="297">
        <v>359.732</v>
      </c>
      <c r="R68" s="198"/>
      <c r="S68" s="239">
        <f>N68/C68</f>
        <v>0.9899963397886985</v>
      </c>
      <c r="T68" s="182"/>
      <c r="U68" s="182"/>
    </row>
    <row r="69" spans="1:22" ht="142.5" customHeight="1">
      <c r="A69" s="574" t="s">
        <v>93</v>
      </c>
      <c r="B69" s="524" t="s">
        <v>155</v>
      </c>
      <c r="C69" s="438">
        <f>C71+C73+C75+C77+C79+C81+C82+C84+C85+C87+C89+C91+C92+C94+C96+C98+C100+C101+C102+C103+C104+C105+C106</f>
        <v>199944.9920000001</v>
      </c>
      <c r="D69" s="439"/>
      <c r="E69" s="439">
        <f>E71+E73+E75+E77+E79+E81+E82+E84+E85+E87+E89+E91+E92+E94+E96+E98+E100+E101+E102+E103+E104+E105+E106</f>
        <v>109100</v>
      </c>
      <c r="F69" s="440">
        <f>F71+F73+F75+F77+F79+F81+F82+F84+F85+F87+F89+F91+F92+F94+F96+F98+F100+F101+F102+F103+F104+F105+F106</f>
        <v>90844.99199999998</v>
      </c>
      <c r="G69" s="337"/>
      <c r="H69" s="438">
        <f>H71+H73+H75+H77+H79+H81+H82+H84+H85+H87+H89+H91+H92+H94+H96+H98+H100+H101+H102+H103+H104+H105+H106</f>
        <v>115468.285</v>
      </c>
      <c r="I69" s="439"/>
      <c r="J69" s="439">
        <f>J71+J73+J75+J77+J79+J81+J82+J84+J85+J87+J89+J91+J92+J94+J96+J98+J100+J101+J102+J103+J104+J105+J106</f>
        <v>38772.747</v>
      </c>
      <c r="K69" s="440">
        <f>K71+K73+K75+K77+K79+K81+K82+K84+K85+K87+K89+K91+K92+K94+K96+K98+K100+K101+K102+K103+K104+K105+K106</f>
        <v>76695.538</v>
      </c>
      <c r="L69" s="116"/>
      <c r="M69" s="338">
        <f t="shared" si="8"/>
        <v>0.5775002606716949</v>
      </c>
      <c r="N69" s="334">
        <f>N71+N73+N75+N77+N79+N81+N82+N84+N85+N87+N89+N91+N92+N94+N96+N98+N100+N101+N102+N103+N104+N105+N106</f>
        <v>65782.80900000001</v>
      </c>
      <c r="O69" s="336"/>
      <c r="P69" s="336">
        <f>P71+P73+P75+P77+P79+P81+P82+P84+P85+P87+P89+P91+P92+P94+P96+P98+P100+P101+P102+P103+P104+P105+P106</f>
        <v>0</v>
      </c>
      <c r="Q69" s="335">
        <f>Q71+Q73+Q75+Q77+Q79+Q81+Q82+Q84+Q85+Q87+Q89+Q91+Q92+Q94+Q96+Q98+Q100+Q101+Q102+Q103+Q104+Q105+Q106</f>
        <v>65782.80900000001</v>
      </c>
      <c r="R69" s="197"/>
      <c r="S69" s="339">
        <f>N69/C69</f>
        <v>0.3290045344071432</v>
      </c>
      <c r="T69" s="182"/>
      <c r="U69" s="182"/>
      <c r="V69" s="31"/>
    </row>
    <row r="70" spans="1:21" ht="36.75" customHeight="1" thickBot="1">
      <c r="A70" s="575"/>
      <c r="B70" s="340" t="s">
        <v>157</v>
      </c>
      <c r="C70" s="443">
        <f>C72+C74+C76+C78+C80+C83+C86+C88+C90+C93+C95+C97+C99</f>
        <v>14163.492</v>
      </c>
      <c r="D70" s="441"/>
      <c r="E70" s="442"/>
      <c r="F70" s="443">
        <f>F72+F74+F76+F78+F80+F83+F86+F88+F90+F93+F95+F97+F99</f>
        <v>14163.492</v>
      </c>
      <c r="G70" s="267"/>
      <c r="H70" s="443">
        <f>H72+H74+H76+H78+H80+H83+H86+H88+H90+H93+H95+H97+H99</f>
        <v>11841.246</v>
      </c>
      <c r="I70" s="441"/>
      <c r="J70" s="442"/>
      <c r="K70" s="443">
        <f>K72+K74+K76+K78+K80+K83+K86+K88+K90+K93+K95+K97+K99</f>
        <v>11841.246</v>
      </c>
      <c r="L70" s="134"/>
      <c r="M70" s="266"/>
      <c r="N70" s="443">
        <f>N72+N74+N76+N78+N80+N83+N86+N88+N90+N93+N95+N97+N99</f>
        <v>11831.246</v>
      </c>
      <c r="O70" s="441"/>
      <c r="P70" s="442"/>
      <c r="Q70" s="443">
        <f>Q72+Q74+Q76+Q78+Q80+Q83+Q86+Q88+Q90+Q93+Q95+Q97+Q99</f>
        <v>11831.246</v>
      </c>
      <c r="R70" s="204"/>
      <c r="S70" s="229"/>
      <c r="T70" s="182"/>
      <c r="U70" s="182"/>
    </row>
    <row r="71" spans="1:21" ht="37.5" customHeight="1">
      <c r="A71" s="570" t="s">
        <v>37</v>
      </c>
      <c r="B71" s="309" t="s">
        <v>156</v>
      </c>
      <c r="C71" s="243">
        <f>D71+E71+F71</f>
        <v>2415.49</v>
      </c>
      <c r="D71" s="297"/>
      <c r="E71" s="297"/>
      <c r="F71" s="297">
        <v>2415.49</v>
      </c>
      <c r="G71" s="126"/>
      <c r="H71" s="296">
        <f>J71+K71</f>
        <v>2415.49</v>
      </c>
      <c r="I71" s="125"/>
      <c r="J71" s="125"/>
      <c r="K71" s="125">
        <v>2415.49</v>
      </c>
      <c r="L71" s="98"/>
      <c r="M71" s="239">
        <f>H71/C71</f>
        <v>1</v>
      </c>
      <c r="N71" s="124">
        <f>P71+Q71</f>
        <v>2415.49</v>
      </c>
      <c r="O71" s="125"/>
      <c r="P71" s="125"/>
      <c r="Q71" s="125">
        <v>2415.49</v>
      </c>
      <c r="R71" s="198"/>
      <c r="S71" s="239">
        <f>N71/C71</f>
        <v>1</v>
      </c>
      <c r="T71" s="182"/>
      <c r="U71" s="182"/>
    </row>
    <row r="72" spans="1:21" ht="37.5" customHeight="1">
      <c r="A72" s="571"/>
      <c r="B72" s="331" t="s">
        <v>157</v>
      </c>
      <c r="C72" s="325">
        <f>F72</f>
        <v>2415.49</v>
      </c>
      <c r="D72" s="444"/>
      <c r="E72" s="445"/>
      <c r="F72" s="445">
        <v>2415.49</v>
      </c>
      <c r="G72" s="126"/>
      <c r="H72" s="328">
        <f>K72</f>
        <v>2415.49</v>
      </c>
      <c r="I72" s="326"/>
      <c r="J72" s="327"/>
      <c r="K72" s="327">
        <v>2415.49</v>
      </c>
      <c r="L72" s="329"/>
      <c r="M72" s="227"/>
      <c r="N72" s="330">
        <f>Q72</f>
        <v>2415.49</v>
      </c>
      <c r="O72" s="326"/>
      <c r="P72" s="327"/>
      <c r="Q72" s="327">
        <v>2415.49</v>
      </c>
      <c r="R72" s="198"/>
      <c r="S72" s="239"/>
      <c r="T72" s="182"/>
      <c r="U72" s="182"/>
    </row>
    <row r="73" spans="1:21" ht="25.5" customHeight="1">
      <c r="A73" s="571"/>
      <c r="B73" s="309" t="s">
        <v>258</v>
      </c>
      <c r="C73" s="243">
        <f>E73+F73</f>
        <v>72510</v>
      </c>
      <c r="D73" s="444"/>
      <c r="E73" s="297">
        <v>72500</v>
      </c>
      <c r="F73" s="297">
        <v>10</v>
      </c>
      <c r="G73" s="126"/>
      <c r="H73" s="243">
        <f>J73+K73</f>
        <v>38782.747</v>
      </c>
      <c r="I73" s="326"/>
      <c r="J73" s="125">
        <v>38772.747</v>
      </c>
      <c r="K73" s="125">
        <v>10</v>
      </c>
      <c r="L73" s="329"/>
      <c r="M73" s="239">
        <f>H73/C73</f>
        <v>0.5348606674941387</v>
      </c>
      <c r="N73" s="243">
        <f>P73</f>
        <v>0</v>
      </c>
      <c r="O73" s="326"/>
      <c r="P73" s="125">
        <v>0</v>
      </c>
      <c r="Q73" s="125">
        <v>0</v>
      </c>
      <c r="R73" s="198"/>
      <c r="S73" s="239">
        <f>N73/C73</f>
        <v>0</v>
      </c>
      <c r="T73" s="182"/>
      <c r="U73" s="182"/>
    </row>
    <row r="74" spans="1:21" ht="37.5" customHeight="1">
      <c r="A74" s="558"/>
      <c r="B74" s="331" t="s">
        <v>157</v>
      </c>
      <c r="C74" s="325">
        <f>F74</f>
        <v>10</v>
      </c>
      <c r="D74" s="444"/>
      <c r="E74" s="445"/>
      <c r="F74" s="445">
        <v>10</v>
      </c>
      <c r="G74" s="517"/>
      <c r="H74" s="325">
        <f>K74</f>
        <v>10</v>
      </c>
      <c r="I74" s="444"/>
      <c r="J74" s="445"/>
      <c r="K74" s="445">
        <v>10</v>
      </c>
      <c r="L74" s="329"/>
      <c r="M74" s="227"/>
      <c r="N74" s="325"/>
      <c r="O74" s="326"/>
      <c r="P74" s="327"/>
      <c r="Q74" s="327"/>
      <c r="R74" s="333"/>
      <c r="S74" s="227"/>
      <c r="T74" s="182"/>
      <c r="U74" s="182"/>
    </row>
    <row r="75" spans="1:21" ht="33" customHeight="1">
      <c r="A75" s="557" t="s">
        <v>16</v>
      </c>
      <c r="B75" s="309" t="s">
        <v>158</v>
      </c>
      <c r="C75" s="76">
        <f aca="true" t="shared" si="10" ref="C75:C94">F75</f>
        <v>2629.417</v>
      </c>
      <c r="D75" s="314"/>
      <c r="E75" s="150"/>
      <c r="F75" s="150">
        <v>2629.417</v>
      </c>
      <c r="G75" s="50"/>
      <c r="H75" s="48">
        <f aca="true" t="shared" si="11" ref="H75:H87">K75</f>
        <v>2612.711</v>
      </c>
      <c r="I75" s="112"/>
      <c r="J75" s="47"/>
      <c r="K75" s="47">
        <v>2612.711</v>
      </c>
      <c r="L75" s="99"/>
      <c r="M75" s="239">
        <f aca="true" t="shared" si="12" ref="M75:M87">H75/C75</f>
        <v>0.9936465003458941</v>
      </c>
      <c r="N75" s="62">
        <f aca="true" t="shared" si="13" ref="N75:N87">Q75</f>
        <v>2612.711</v>
      </c>
      <c r="O75" s="112"/>
      <c r="P75" s="47"/>
      <c r="Q75" s="47">
        <v>2612.711</v>
      </c>
      <c r="R75" s="198"/>
      <c r="S75" s="239">
        <f aca="true" t="shared" si="14" ref="S75:S87">N75/C75</f>
        <v>0.9936465003458941</v>
      </c>
      <c r="T75" s="182"/>
      <c r="U75" s="182"/>
    </row>
    <row r="76" spans="1:21" ht="35.25" customHeight="1">
      <c r="A76" s="558"/>
      <c r="B76" s="331" t="s">
        <v>157</v>
      </c>
      <c r="C76" s="304">
        <f>F76</f>
        <v>2629.417</v>
      </c>
      <c r="D76" s="344"/>
      <c r="E76" s="345"/>
      <c r="F76" s="345">
        <v>2629.417</v>
      </c>
      <c r="G76" s="332"/>
      <c r="H76" s="305">
        <f>K76</f>
        <v>2612.711</v>
      </c>
      <c r="I76" s="298"/>
      <c r="J76" s="299"/>
      <c r="K76" s="299">
        <v>2612.711</v>
      </c>
      <c r="L76" s="97"/>
      <c r="M76" s="227"/>
      <c r="N76" s="306">
        <f>Q76</f>
        <v>2612.711</v>
      </c>
      <c r="O76" s="298"/>
      <c r="P76" s="299"/>
      <c r="Q76" s="299">
        <v>2612.711</v>
      </c>
      <c r="R76" s="333"/>
      <c r="S76" s="227"/>
      <c r="T76" s="182"/>
      <c r="U76" s="182"/>
    </row>
    <row r="77" spans="1:21" ht="48.75" customHeight="1">
      <c r="A77" s="557" t="s">
        <v>35</v>
      </c>
      <c r="B77" s="265" t="s">
        <v>238</v>
      </c>
      <c r="C77" s="76">
        <f t="shared" si="10"/>
        <v>1228.885</v>
      </c>
      <c r="D77" s="314"/>
      <c r="E77" s="150"/>
      <c r="F77" s="150">
        <v>1228.885</v>
      </c>
      <c r="G77" s="50"/>
      <c r="H77" s="48">
        <f t="shared" si="11"/>
        <v>1221.885</v>
      </c>
      <c r="I77" s="112"/>
      <c r="J77" s="47"/>
      <c r="K77" s="47">
        <v>1221.885</v>
      </c>
      <c r="L77" s="99"/>
      <c r="M77" s="239">
        <f t="shared" si="12"/>
        <v>0.99430377944234</v>
      </c>
      <c r="N77" s="62">
        <f t="shared" si="13"/>
        <v>1221.885</v>
      </c>
      <c r="O77" s="112"/>
      <c r="P77" s="47"/>
      <c r="Q77" s="47">
        <v>1221.885</v>
      </c>
      <c r="R77" s="198"/>
      <c r="S77" s="239">
        <f t="shared" si="14"/>
        <v>0.99430377944234</v>
      </c>
      <c r="T77" s="182"/>
      <c r="U77" s="182"/>
    </row>
    <row r="78" spans="1:21" ht="36" customHeight="1">
      <c r="A78" s="558"/>
      <c r="B78" s="331" t="s">
        <v>157</v>
      </c>
      <c r="C78" s="304">
        <f>F78</f>
        <v>1228.885</v>
      </c>
      <c r="D78" s="344"/>
      <c r="E78" s="345"/>
      <c r="F78" s="345">
        <v>1228.885</v>
      </c>
      <c r="G78" s="332"/>
      <c r="H78" s="305">
        <f>K78</f>
        <v>1221.885</v>
      </c>
      <c r="I78" s="298"/>
      <c r="J78" s="299"/>
      <c r="K78" s="299">
        <v>1221.885</v>
      </c>
      <c r="L78" s="97"/>
      <c r="M78" s="227"/>
      <c r="N78" s="306">
        <f>Q78</f>
        <v>1221.885</v>
      </c>
      <c r="O78" s="298"/>
      <c r="P78" s="299"/>
      <c r="Q78" s="299">
        <v>1221.885</v>
      </c>
      <c r="R78" s="198"/>
      <c r="S78" s="239"/>
      <c r="T78" s="182"/>
      <c r="U78" s="182"/>
    </row>
    <row r="79" spans="1:21" ht="57" customHeight="1">
      <c r="A79" s="557" t="s">
        <v>26</v>
      </c>
      <c r="B79" s="265" t="s">
        <v>159</v>
      </c>
      <c r="C79" s="76">
        <f t="shared" si="10"/>
        <v>632.522</v>
      </c>
      <c r="D79" s="314"/>
      <c r="E79" s="150"/>
      <c r="F79" s="150">
        <v>632.522</v>
      </c>
      <c r="G79" s="50"/>
      <c r="H79" s="48">
        <f t="shared" si="11"/>
        <v>632.522</v>
      </c>
      <c r="I79" s="112"/>
      <c r="J79" s="47"/>
      <c r="K79" s="47">
        <v>632.522</v>
      </c>
      <c r="L79" s="99"/>
      <c r="M79" s="239">
        <f t="shared" si="12"/>
        <v>1</v>
      </c>
      <c r="N79" s="62">
        <f t="shared" si="13"/>
        <v>632.522</v>
      </c>
      <c r="O79" s="112"/>
      <c r="P79" s="47"/>
      <c r="Q79" s="47">
        <v>632.522</v>
      </c>
      <c r="R79" s="198"/>
      <c r="S79" s="239">
        <f t="shared" si="14"/>
        <v>1</v>
      </c>
      <c r="T79" s="182"/>
      <c r="U79" s="182"/>
    </row>
    <row r="80" spans="1:21" ht="34.5" customHeight="1">
      <c r="A80" s="558"/>
      <c r="B80" s="331" t="s">
        <v>157</v>
      </c>
      <c r="C80" s="304">
        <f>F80</f>
        <v>632.522</v>
      </c>
      <c r="D80" s="344"/>
      <c r="E80" s="345"/>
      <c r="F80" s="345">
        <v>632.522</v>
      </c>
      <c r="G80" s="332"/>
      <c r="H80" s="305">
        <f>K80</f>
        <v>632.522</v>
      </c>
      <c r="I80" s="298"/>
      <c r="J80" s="299"/>
      <c r="K80" s="299">
        <v>632.522</v>
      </c>
      <c r="L80" s="97"/>
      <c r="M80" s="227"/>
      <c r="N80" s="306">
        <f>Q80</f>
        <v>632.522</v>
      </c>
      <c r="O80" s="298"/>
      <c r="P80" s="299"/>
      <c r="Q80" s="299">
        <v>632.522</v>
      </c>
      <c r="R80" s="333"/>
      <c r="S80" s="227"/>
      <c r="T80" s="182"/>
      <c r="U80" s="182"/>
    </row>
    <row r="81" spans="1:21" ht="47.25" customHeight="1">
      <c r="A81" s="316" t="s">
        <v>27</v>
      </c>
      <c r="B81" s="309" t="s">
        <v>160</v>
      </c>
      <c r="C81" s="76">
        <f t="shared" si="10"/>
        <v>735.445</v>
      </c>
      <c r="D81" s="314"/>
      <c r="E81" s="150"/>
      <c r="F81" s="150">
        <v>735.445</v>
      </c>
      <c r="G81" s="50"/>
      <c r="H81" s="48">
        <f t="shared" si="11"/>
        <v>0</v>
      </c>
      <c r="I81" s="112"/>
      <c r="J81" s="47"/>
      <c r="K81" s="47">
        <v>0</v>
      </c>
      <c r="L81" s="99"/>
      <c r="M81" s="239">
        <f t="shared" si="12"/>
        <v>0</v>
      </c>
      <c r="N81" s="62">
        <f t="shared" si="13"/>
        <v>0</v>
      </c>
      <c r="O81" s="112"/>
      <c r="P81" s="47"/>
      <c r="Q81" s="47">
        <v>0</v>
      </c>
      <c r="R81" s="198"/>
      <c r="S81" s="239">
        <f t="shared" si="14"/>
        <v>0</v>
      </c>
      <c r="T81" s="182"/>
      <c r="U81" s="182"/>
    </row>
    <row r="82" spans="1:21" ht="57.75" customHeight="1">
      <c r="A82" s="557" t="s">
        <v>36</v>
      </c>
      <c r="B82" s="309" t="s">
        <v>161</v>
      </c>
      <c r="C82" s="76">
        <f t="shared" si="10"/>
        <v>47402.728</v>
      </c>
      <c r="D82" s="314"/>
      <c r="E82" s="150"/>
      <c r="F82" s="150">
        <v>47402.728</v>
      </c>
      <c r="G82" s="50"/>
      <c r="H82" s="48">
        <f t="shared" si="11"/>
        <v>47402.208</v>
      </c>
      <c r="I82" s="112"/>
      <c r="J82" s="47"/>
      <c r="K82" s="47">
        <v>47402.208</v>
      </c>
      <c r="L82" s="99"/>
      <c r="M82" s="239">
        <f t="shared" si="12"/>
        <v>0.9999890301672089</v>
      </c>
      <c r="N82" s="62">
        <f t="shared" si="13"/>
        <v>47402.208</v>
      </c>
      <c r="O82" s="112"/>
      <c r="P82" s="47"/>
      <c r="Q82" s="47">
        <v>47402.208</v>
      </c>
      <c r="R82" s="198"/>
      <c r="S82" s="239">
        <f t="shared" si="14"/>
        <v>0.9999890301672089</v>
      </c>
      <c r="T82" s="182"/>
      <c r="U82" s="182"/>
    </row>
    <row r="83" spans="1:21" ht="35.25" customHeight="1">
      <c r="A83" s="558"/>
      <c r="B83" s="331" t="s">
        <v>157</v>
      </c>
      <c r="C83" s="304">
        <f>F83</f>
        <v>119</v>
      </c>
      <c r="D83" s="344"/>
      <c r="E83" s="345"/>
      <c r="F83" s="345">
        <v>119</v>
      </c>
      <c r="G83" s="50"/>
      <c r="H83" s="305">
        <f>K83</f>
        <v>119</v>
      </c>
      <c r="I83" s="298"/>
      <c r="J83" s="299"/>
      <c r="K83" s="345">
        <v>119</v>
      </c>
      <c r="L83" s="97"/>
      <c r="M83" s="227"/>
      <c r="N83" s="306">
        <f>Q83</f>
        <v>119</v>
      </c>
      <c r="O83" s="298"/>
      <c r="P83" s="299"/>
      <c r="Q83" s="345">
        <v>119</v>
      </c>
      <c r="R83" s="198"/>
      <c r="S83" s="239"/>
      <c r="T83" s="182"/>
      <c r="U83" s="182"/>
    </row>
    <row r="84" spans="1:21" ht="48" customHeight="1">
      <c r="A84" s="20" t="s">
        <v>93</v>
      </c>
      <c r="B84" s="309" t="s">
        <v>111</v>
      </c>
      <c r="C84" s="76">
        <f t="shared" si="10"/>
        <v>5000</v>
      </c>
      <c r="D84" s="314"/>
      <c r="E84" s="150"/>
      <c r="F84" s="150">
        <v>5000</v>
      </c>
      <c r="G84" s="50"/>
      <c r="H84" s="48">
        <f t="shared" si="11"/>
        <v>3997.339</v>
      </c>
      <c r="I84" s="112"/>
      <c r="J84" s="47"/>
      <c r="K84" s="47">
        <v>3997.339</v>
      </c>
      <c r="L84" s="99"/>
      <c r="M84" s="239">
        <f t="shared" si="12"/>
        <v>0.7994678</v>
      </c>
      <c r="N84" s="62">
        <f t="shared" si="13"/>
        <v>3997.339</v>
      </c>
      <c r="O84" s="112"/>
      <c r="P84" s="47"/>
      <c r="Q84" s="47">
        <v>3997.339</v>
      </c>
      <c r="R84" s="198"/>
      <c r="S84" s="239">
        <f t="shared" si="14"/>
        <v>0.7994678</v>
      </c>
      <c r="T84" s="182"/>
      <c r="U84" s="182"/>
    </row>
    <row r="85" spans="1:21" ht="57" customHeight="1">
      <c r="A85" s="557" t="s">
        <v>59</v>
      </c>
      <c r="B85" s="309" t="s">
        <v>173</v>
      </c>
      <c r="C85" s="76">
        <f t="shared" si="10"/>
        <v>366.192</v>
      </c>
      <c r="D85" s="314"/>
      <c r="E85" s="150"/>
      <c r="F85" s="150">
        <v>366.192</v>
      </c>
      <c r="G85" s="50"/>
      <c r="H85" s="48">
        <f t="shared" si="11"/>
        <v>366.191</v>
      </c>
      <c r="I85" s="112"/>
      <c r="J85" s="47"/>
      <c r="K85" s="47">
        <v>366.191</v>
      </c>
      <c r="L85" s="99"/>
      <c r="M85" s="239">
        <f t="shared" si="12"/>
        <v>0.9999972691921177</v>
      </c>
      <c r="N85" s="62">
        <f>Q85</f>
        <v>366.191</v>
      </c>
      <c r="O85" s="112"/>
      <c r="P85" s="47"/>
      <c r="Q85" s="47">
        <v>366.191</v>
      </c>
      <c r="R85" s="198"/>
      <c r="S85" s="239">
        <f t="shared" si="14"/>
        <v>0.9999972691921177</v>
      </c>
      <c r="T85" s="182"/>
      <c r="U85" s="182"/>
    </row>
    <row r="86" spans="1:21" ht="36" customHeight="1">
      <c r="A86" s="558"/>
      <c r="B86" s="331" t="s">
        <v>157</v>
      </c>
      <c r="C86" s="304">
        <f>F86</f>
        <v>366.192</v>
      </c>
      <c r="D86" s="344"/>
      <c r="E86" s="345"/>
      <c r="F86" s="345">
        <v>366.192</v>
      </c>
      <c r="G86" s="50"/>
      <c r="H86" s="305">
        <f>K86</f>
        <v>366.191</v>
      </c>
      <c r="I86" s="298"/>
      <c r="J86" s="299"/>
      <c r="K86" s="299">
        <v>366.191</v>
      </c>
      <c r="L86" s="97"/>
      <c r="M86" s="227"/>
      <c r="N86" s="306">
        <f>Q86</f>
        <v>366.191</v>
      </c>
      <c r="O86" s="298"/>
      <c r="P86" s="299"/>
      <c r="Q86" s="299">
        <v>366.191</v>
      </c>
      <c r="R86" s="333"/>
      <c r="S86" s="227"/>
      <c r="T86" s="182"/>
      <c r="U86" s="182"/>
    </row>
    <row r="87" spans="1:21" ht="36.75" customHeight="1">
      <c r="A87" s="557" t="s">
        <v>95</v>
      </c>
      <c r="B87" s="309" t="s">
        <v>259</v>
      </c>
      <c r="C87" s="76">
        <f t="shared" si="10"/>
        <v>2824.526</v>
      </c>
      <c r="D87" s="314"/>
      <c r="E87" s="314"/>
      <c r="F87" s="150">
        <v>2824.526</v>
      </c>
      <c r="G87" s="50"/>
      <c r="H87" s="48">
        <f t="shared" si="11"/>
        <v>2824.526</v>
      </c>
      <c r="I87" s="112"/>
      <c r="J87" s="47"/>
      <c r="K87" s="47">
        <v>2824.526</v>
      </c>
      <c r="L87" s="99"/>
      <c r="M87" s="239">
        <f t="shared" si="12"/>
        <v>1</v>
      </c>
      <c r="N87" s="62">
        <f t="shared" si="13"/>
        <v>2824.526</v>
      </c>
      <c r="O87" s="112"/>
      <c r="P87" s="47"/>
      <c r="Q87" s="47">
        <v>2824.526</v>
      </c>
      <c r="R87" s="198"/>
      <c r="S87" s="239">
        <f t="shared" si="14"/>
        <v>1</v>
      </c>
      <c r="T87" s="182"/>
      <c r="U87" s="182"/>
    </row>
    <row r="88" spans="1:21" ht="34.5" customHeight="1">
      <c r="A88" s="558"/>
      <c r="B88" s="331" t="s">
        <v>157</v>
      </c>
      <c r="C88" s="304">
        <f>F88</f>
        <v>2824.526</v>
      </c>
      <c r="D88" s="344"/>
      <c r="E88" s="344"/>
      <c r="F88" s="345">
        <v>2824.526</v>
      </c>
      <c r="G88" s="50"/>
      <c r="H88" s="305">
        <f aca="true" t="shared" si="15" ref="H88:H95">K88</f>
        <v>2824.526</v>
      </c>
      <c r="I88" s="298"/>
      <c r="J88" s="299"/>
      <c r="K88" s="299">
        <v>2824.526</v>
      </c>
      <c r="L88" s="97"/>
      <c r="M88" s="227"/>
      <c r="N88" s="306">
        <f aca="true" t="shared" si="16" ref="N88:N95">Q88</f>
        <v>2824.526</v>
      </c>
      <c r="O88" s="298"/>
      <c r="P88" s="299"/>
      <c r="Q88" s="299">
        <v>2824.526</v>
      </c>
      <c r="R88" s="333"/>
      <c r="S88" s="239"/>
      <c r="T88" s="182"/>
      <c r="U88" s="182"/>
    </row>
    <row r="89" spans="1:21" ht="74.25" customHeight="1">
      <c r="A89" s="557" t="s">
        <v>34</v>
      </c>
      <c r="B89" s="309" t="s">
        <v>260</v>
      </c>
      <c r="C89" s="76">
        <f t="shared" si="10"/>
        <v>1019.98</v>
      </c>
      <c r="D89" s="314"/>
      <c r="E89" s="314"/>
      <c r="F89" s="150">
        <v>1019.98</v>
      </c>
      <c r="G89" s="50"/>
      <c r="H89" s="48">
        <f t="shared" si="15"/>
        <v>0</v>
      </c>
      <c r="I89" s="112"/>
      <c r="J89" s="47"/>
      <c r="K89" s="47">
        <v>0</v>
      </c>
      <c r="L89" s="99"/>
      <c r="M89" s="239">
        <f>H89/C89</f>
        <v>0</v>
      </c>
      <c r="N89" s="62">
        <f t="shared" si="16"/>
        <v>0</v>
      </c>
      <c r="O89" s="112"/>
      <c r="P89" s="47"/>
      <c r="Q89" s="47">
        <v>0</v>
      </c>
      <c r="R89" s="198"/>
      <c r="S89" s="239">
        <f>N89/C89</f>
        <v>0</v>
      </c>
      <c r="T89" s="182"/>
      <c r="U89" s="182"/>
    </row>
    <row r="90" spans="1:21" ht="35.25" customHeight="1">
      <c r="A90" s="558"/>
      <c r="B90" s="331" t="s">
        <v>157</v>
      </c>
      <c r="C90" s="304">
        <f>F90</f>
        <v>1019.98</v>
      </c>
      <c r="D90" s="344"/>
      <c r="E90" s="344"/>
      <c r="F90" s="345">
        <v>1019.98</v>
      </c>
      <c r="G90" s="50"/>
      <c r="H90" s="305">
        <f t="shared" si="15"/>
        <v>0</v>
      </c>
      <c r="I90" s="298"/>
      <c r="J90" s="299"/>
      <c r="K90" s="299">
        <v>0</v>
      </c>
      <c r="L90" s="97"/>
      <c r="M90" s="227"/>
      <c r="N90" s="306">
        <f t="shared" si="16"/>
        <v>0</v>
      </c>
      <c r="O90" s="298"/>
      <c r="P90" s="299"/>
      <c r="Q90" s="299">
        <v>0</v>
      </c>
      <c r="R90" s="198"/>
      <c r="S90" s="239"/>
      <c r="T90" s="182"/>
      <c r="U90" s="182"/>
    </row>
    <row r="91" spans="1:21" ht="51.75" customHeight="1">
      <c r="A91" s="281" t="s">
        <v>21</v>
      </c>
      <c r="B91" s="262" t="s">
        <v>261</v>
      </c>
      <c r="C91" s="76">
        <f>F91</f>
        <v>1586.451</v>
      </c>
      <c r="D91" s="314"/>
      <c r="E91" s="314"/>
      <c r="F91" s="150">
        <v>1586.451</v>
      </c>
      <c r="G91" s="50"/>
      <c r="H91" s="48">
        <f t="shared" si="15"/>
        <v>0</v>
      </c>
      <c r="I91" s="112"/>
      <c r="J91" s="47"/>
      <c r="K91" s="47">
        <v>0</v>
      </c>
      <c r="L91" s="99"/>
      <c r="M91" s="239">
        <f>H91/C91</f>
        <v>0</v>
      </c>
      <c r="N91" s="62">
        <f t="shared" si="16"/>
        <v>0</v>
      </c>
      <c r="O91" s="112"/>
      <c r="P91" s="47"/>
      <c r="Q91" s="47">
        <v>0</v>
      </c>
      <c r="R91" s="198"/>
      <c r="S91" s="239">
        <f>N91/C91</f>
        <v>0</v>
      </c>
      <c r="T91" s="182"/>
      <c r="U91" s="182"/>
    </row>
    <row r="92" spans="1:21" ht="69" customHeight="1">
      <c r="A92" s="557" t="s">
        <v>31</v>
      </c>
      <c r="B92" s="309" t="s">
        <v>162</v>
      </c>
      <c r="C92" s="76">
        <f t="shared" si="10"/>
        <v>1250.629</v>
      </c>
      <c r="D92" s="314"/>
      <c r="E92" s="314"/>
      <c r="F92" s="150">
        <v>1250.629</v>
      </c>
      <c r="G92" s="50"/>
      <c r="H92" s="48">
        <f t="shared" si="15"/>
        <v>0</v>
      </c>
      <c r="I92" s="112"/>
      <c r="J92" s="47"/>
      <c r="K92" s="47">
        <v>0</v>
      </c>
      <c r="L92" s="99"/>
      <c r="M92" s="239">
        <f>H92/C92</f>
        <v>0</v>
      </c>
      <c r="N92" s="62">
        <f t="shared" si="16"/>
        <v>0</v>
      </c>
      <c r="O92" s="112"/>
      <c r="P92" s="47"/>
      <c r="Q92" s="47">
        <v>0</v>
      </c>
      <c r="R92" s="198"/>
      <c r="S92" s="239">
        <f>N92/C92</f>
        <v>0</v>
      </c>
      <c r="T92" s="182"/>
      <c r="U92" s="182"/>
    </row>
    <row r="93" spans="1:21" ht="37.5" customHeight="1">
      <c r="A93" s="558"/>
      <c r="B93" s="331" t="s">
        <v>157</v>
      </c>
      <c r="C93" s="304">
        <f>F93</f>
        <v>1250.629</v>
      </c>
      <c r="D93" s="344"/>
      <c r="E93" s="344"/>
      <c r="F93" s="345">
        <v>1250.629</v>
      </c>
      <c r="G93" s="332"/>
      <c r="H93" s="305">
        <f t="shared" si="15"/>
        <v>0</v>
      </c>
      <c r="I93" s="298"/>
      <c r="J93" s="299"/>
      <c r="K93" s="299">
        <v>0</v>
      </c>
      <c r="L93" s="97"/>
      <c r="M93" s="227"/>
      <c r="N93" s="306">
        <f t="shared" si="16"/>
        <v>0</v>
      </c>
      <c r="O93" s="298"/>
      <c r="P93" s="299"/>
      <c r="Q93" s="299">
        <v>0</v>
      </c>
      <c r="R93" s="333"/>
      <c r="S93" s="227"/>
      <c r="T93" s="182"/>
      <c r="U93" s="182"/>
    </row>
    <row r="94" spans="1:21" ht="51" customHeight="1">
      <c r="A94" s="557" t="s">
        <v>25</v>
      </c>
      <c r="B94" s="265" t="s">
        <v>262</v>
      </c>
      <c r="C94" s="76">
        <f t="shared" si="10"/>
        <v>1689.821</v>
      </c>
      <c r="D94" s="314"/>
      <c r="E94" s="314"/>
      <c r="F94" s="150">
        <v>1689.821</v>
      </c>
      <c r="G94" s="50"/>
      <c r="H94" s="48">
        <f t="shared" si="15"/>
        <v>1638.921</v>
      </c>
      <c r="I94" s="112"/>
      <c r="J94" s="47"/>
      <c r="K94" s="47">
        <v>1638.921</v>
      </c>
      <c r="L94" s="99"/>
      <c r="M94" s="239">
        <f>H94/C94</f>
        <v>0.969878466417449</v>
      </c>
      <c r="N94" s="62">
        <f t="shared" si="16"/>
        <v>1638.921</v>
      </c>
      <c r="O94" s="112"/>
      <c r="P94" s="47"/>
      <c r="Q94" s="47">
        <v>1638.921</v>
      </c>
      <c r="R94" s="198"/>
      <c r="S94" s="239">
        <f>N94/C94</f>
        <v>0.969878466417449</v>
      </c>
      <c r="T94" s="182"/>
      <c r="U94" s="182"/>
    </row>
    <row r="95" spans="1:21" ht="37.5" customHeight="1">
      <c r="A95" s="558"/>
      <c r="B95" s="331" t="s">
        <v>157</v>
      </c>
      <c r="C95" s="304">
        <f>F95</f>
        <v>1646.851</v>
      </c>
      <c r="D95" s="344"/>
      <c r="E95" s="344"/>
      <c r="F95" s="345">
        <v>1646.851</v>
      </c>
      <c r="G95" s="332"/>
      <c r="H95" s="305">
        <f t="shared" si="15"/>
        <v>1638.921</v>
      </c>
      <c r="I95" s="298"/>
      <c r="J95" s="299"/>
      <c r="K95" s="299">
        <v>1638.921</v>
      </c>
      <c r="L95" s="97"/>
      <c r="M95" s="227"/>
      <c r="N95" s="306">
        <f t="shared" si="16"/>
        <v>1638.921</v>
      </c>
      <c r="O95" s="298"/>
      <c r="P95" s="299"/>
      <c r="Q95" s="299">
        <v>1638.921</v>
      </c>
      <c r="R95" s="333"/>
      <c r="S95" s="227"/>
      <c r="T95" s="182"/>
      <c r="U95" s="182"/>
    </row>
    <row r="96" spans="1:21" ht="55.5" customHeight="1">
      <c r="A96" s="557" t="s">
        <v>33</v>
      </c>
      <c r="B96" s="235" t="s">
        <v>263</v>
      </c>
      <c r="C96" s="76">
        <f>F96+E96</f>
        <v>11910</v>
      </c>
      <c r="D96" s="314"/>
      <c r="E96" s="314">
        <v>11900</v>
      </c>
      <c r="F96" s="150">
        <v>10</v>
      </c>
      <c r="G96" s="332"/>
      <c r="H96" s="76">
        <f>K96+J96</f>
        <v>0</v>
      </c>
      <c r="I96" s="112"/>
      <c r="J96" s="112">
        <v>0</v>
      </c>
      <c r="K96" s="47">
        <v>0</v>
      </c>
      <c r="L96" s="97"/>
      <c r="M96" s="239">
        <f>H96/C96</f>
        <v>0</v>
      </c>
      <c r="N96" s="76">
        <f>Q96+P96</f>
        <v>0</v>
      </c>
      <c r="O96" s="112"/>
      <c r="P96" s="112">
        <v>0</v>
      </c>
      <c r="Q96" s="47">
        <v>0</v>
      </c>
      <c r="R96" s="395"/>
      <c r="S96" s="239">
        <f>N96/C96</f>
        <v>0</v>
      </c>
      <c r="T96" s="182"/>
      <c r="U96" s="182"/>
    </row>
    <row r="97" spans="1:21" ht="37.5" customHeight="1">
      <c r="A97" s="558"/>
      <c r="B97" s="331" t="s">
        <v>157</v>
      </c>
      <c r="C97" s="304">
        <f aca="true" t="shared" si="17" ref="C97:C106">F97</f>
        <v>10</v>
      </c>
      <c r="D97" s="344"/>
      <c r="E97" s="344"/>
      <c r="F97" s="345">
        <v>10</v>
      </c>
      <c r="G97" s="332"/>
      <c r="H97" s="304">
        <f>K97</f>
        <v>0</v>
      </c>
      <c r="I97" s="298"/>
      <c r="J97" s="298"/>
      <c r="K97" s="299">
        <v>0</v>
      </c>
      <c r="L97" s="97"/>
      <c r="M97" s="394"/>
      <c r="N97" s="304">
        <f>Q97</f>
        <v>0</v>
      </c>
      <c r="O97" s="298"/>
      <c r="P97" s="298"/>
      <c r="Q97" s="299">
        <v>0</v>
      </c>
      <c r="R97" s="395"/>
      <c r="S97" s="242"/>
      <c r="T97" s="182"/>
      <c r="U97" s="182"/>
    </row>
    <row r="98" spans="1:21" ht="60" customHeight="1">
      <c r="A98" s="557" t="s">
        <v>15</v>
      </c>
      <c r="B98" s="235" t="s">
        <v>264</v>
      </c>
      <c r="C98" s="76">
        <f>F98+E98</f>
        <v>24710</v>
      </c>
      <c r="D98" s="314"/>
      <c r="E98" s="314">
        <v>24700</v>
      </c>
      <c r="F98" s="150">
        <v>10</v>
      </c>
      <c r="G98" s="332"/>
      <c r="H98" s="76">
        <f>K98+J98</f>
        <v>0</v>
      </c>
      <c r="I98" s="112"/>
      <c r="J98" s="112">
        <v>0</v>
      </c>
      <c r="K98" s="47">
        <v>0</v>
      </c>
      <c r="L98" s="97"/>
      <c r="M98" s="239">
        <f>H98/C98</f>
        <v>0</v>
      </c>
      <c r="N98" s="76">
        <f>Q98+P98</f>
        <v>0</v>
      </c>
      <c r="O98" s="112"/>
      <c r="P98" s="112">
        <v>0</v>
      </c>
      <c r="Q98" s="47">
        <v>0</v>
      </c>
      <c r="R98" s="395"/>
      <c r="S98" s="239">
        <f>N98/C98</f>
        <v>0</v>
      </c>
      <c r="T98" s="182"/>
      <c r="U98" s="182"/>
    </row>
    <row r="99" spans="1:21" ht="37.5" customHeight="1">
      <c r="A99" s="558"/>
      <c r="B99" s="331" t="s">
        <v>157</v>
      </c>
      <c r="C99" s="304">
        <f t="shared" si="17"/>
        <v>10</v>
      </c>
      <c r="D99" s="344"/>
      <c r="E99" s="344"/>
      <c r="F99" s="345">
        <v>10</v>
      </c>
      <c r="G99" s="332"/>
      <c r="H99" s="304">
        <f>K99</f>
        <v>0</v>
      </c>
      <c r="I99" s="298"/>
      <c r="J99" s="298"/>
      <c r="K99" s="299">
        <v>0</v>
      </c>
      <c r="L99" s="97"/>
      <c r="M99" s="394"/>
      <c r="N99" s="304">
        <f>Q99</f>
        <v>0</v>
      </c>
      <c r="O99" s="298"/>
      <c r="P99" s="298"/>
      <c r="Q99" s="299">
        <v>0</v>
      </c>
      <c r="R99" s="395"/>
      <c r="S99" s="242"/>
      <c r="T99" s="182"/>
      <c r="U99" s="182"/>
    </row>
    <row r="100" spans="1:21" ht="51.75" customHeight="1">
      <c r="A100" s="20" t="s">
        <v>40</v>
      </c>
      <c r="B100" s="235" t="s">
        <v>265</v>
      </c>
      <c r="C100" s="76">
        <f t="shared" si="17"/>
        <v>8382.934</v>
      </c>
      <c r="D100" s="314"/>
      <c r="E100" s="314"/>
      <c r="F100" s="150">
        <v>8382.934</v>
      </c>
      <c r="G100" s="332"/>
      <c r="H100" s="76">
        <f aca="true" t="shared" si="18" ref="H100:H106">K100+J100</f>
        <v>8341.019</v>
      </c>
      <c r="I100" s="112"/>
      <c r="J100" s="112"/>
      <c r="K100" s="47">
        <v>8341.019</v>
      </c>
      <c r="L100" s="97"/>
      <c r="M100" s="239">
        <f aca="true" t="shared" si="19" ref="M100:M106">H100/C100</f>
        <v>0.9949999606343078</v>
      </c>
      <c r="N100" s="76">
        <f aca="true" t="shared" si="20" ref="N100:N106">Q100+P100</f>
        <v>0</v>
      </c>
      <c r="O100" s="112"/>
      <c r="P100" s="112"/>
      <c r="Q100" s="47">
        <v>0</v>
      </c>
      <c r="R100" s="395"/>
      <c r="S100" s="239">
        <f aca="true" t="shared" si="21" ref="S100:S106">N100/C100</f>
        <v>0</v>
      </c>
      <c r="T100" s="182"/>
      <c r="U100" s="182"/>
    </row>
    <row r="101" spans="1:21" ht="55.5" customHeight="1">
      <c r="A101" s="20" t="s">
        <v>32</v>
      </c>
      <c r="B101" s="235" t="s">
        <v>266</v>
      </c>
      <c r="C101" s="76">
        <f t="shared" si="17"/>
        <v>97.662</v>
      </c>
      <c r="D101" s="314"/>
      <c r="E101" s="314"/>
      <c r="F101" s="150">
        <v>97.662</v>
      </c>
      <c r="G101" s="332"/>
      <c r="H101" s="76">
        <f t="shared" si="18"/>
        <v>97.661</v>
      </c>
      <c r="I101" s="112"/>
      <c r="J101" s="112"/>
      <c r="K101" s="150">
        <v>97.661</v>
      </c>
      <c r="L101" s="97"/>
      <c r="M101" s="239">
        <f t="shared" si="19"/>
        <v>0.9999897606028957</v>
      </c>
      <c r="N101" s="76">
        <f t="shared" si="20"/>
        <v>97.661</v>
      </c>
      <c r="O101" s="112"/>
      <c r="P101" s="112"/>
      <c r="Q101" s="150">
        <v>97.661</v>
      </c>
      <c r="R101" s="395"/>
      <c r="S101" s="239">
        <f t="shared" si="21"/>
        <v>0.9999897606028957</v>
      </c>
      <c r="T101" s="182"/>
      <c r="U101" s="182"/>
    </row>
    <row r="102" spans="1:21" ht="60" customHeight="1">
      <c r="A102" s="20" t="s">
        <v>55</v>
      </c>
      <c r="B102" s="235" t="s">
        <v>267</v>
      </c>
      <c r="C102" s="76">
        <f t="shared" si="17"/>
        <v>2372.312</v>
      </c>
      <c r="D102" s="314"/>
      <c r="E102" s="314"/>
      <c r="F102" s="150">
        <v>2372.312</v>
      </c>
      <c r="G102" s="332"/>
      <c r="H102" s="76">
        <f t="shared" si="18"/>
        <v>0</v>
      </c>
      <c r="I102" s="112"/>
      <c r="J102" s="112"/>
      <c r="K102" s="47">
        <v>0</v>
      </c>
      <c r="L102" s="97"/>
      <c r="M102" s="239">
        <f t="shared" si="19"/>
        <v>0</v>
      </c>
      <c r="N102" s="76">
        <f t="shared" si="20"/>
        <v>0</v>
      </c>
      <c r="O102" s="112"/>
      <c r="P102" s="112"/>
      <c r="Q102" s="47">
        <v>0</v>
      </c>
      <c r="R102" s="395"/>
      <c r="S102" s="239">
        <f t="shared" si="21"/>
        <v>0</v>
      </c>
      <c r="T102" s="182"/>
      <c r="U102" s="182"/>
    </row>
    <row r="103" spans="1:21" ht="47.25" customHeight="1">
      <c r="A103" s="20" t="s">
        <v>56</v>
      </c>
      <c r="B103" s="235" t="s">
        <v>268</v>
      </c>
      <c r="C103" s="76">
        <f t="shared" si="17"/>
        <v>2291.728</v>
      </c>
      <c r="D103" s="314"/>
      <c r="E103" s="314"/>
      <c r="F103" s="150">
        <v>2291.728</v>
      </c>
      <c r="G103" s="332"/>
      <c r="H103" s="76">
        <f t="shared" si="18"/>
        <v>0</v>
      </c>
      <c r="I103" s="112"/>
      <c r="J103" s="112"/>
      <c r="K103" s="47">
        <v>0</v>
      </c>
      <c r="L103" s="97"/>
      <c r="M103" s="239">
        <f t="shared" si="19"/>
        <v>0</v>
      </c>
      <c r="N103" s="76">
        <f t="shared" si="20"/>
        <v>0</v>
      </c>
      <c r="O103" s="112"/>
      <c r="P103" s="112"/>
      <c r="Q103" s="47">
        <v>0</v>
      </c>
      <c r="R103" s="395"/>
      <c r="S103" s="239">
        <f t="shared" si="21"/>
        <v>0</v>
      </c>
      <c r="T103" s="182"/>
      <c r="U103" s="182"/>
    </row>
    <row r="104" spans="1:21" ht="49.5" customHeight="1">
      <c r="A104" s="20" t="s">
        <v>57</v>
      </c>
      <c r="B104" s="235" t="s">
        <v>286</v>
      </c>
      <c r="C104" s="76">
        <f t="shared" si="17"/>
        <v>1664.627</v>
      </c>
      <c r="D104" s="314"/>
      <c r="E104" s="314"/>
      <c r="F104" s="150">
        <v>1664.627</v>
      </c>
      <c r="G104" s="332"/>
      <c r="H104" s="76">
        <f t="shared" si="18"/>
        <v>73.355</v>
      </c>
      <c r="I104" s="112"/>
      <c r="J104" s="112"/>
      <c r="K104" s="47">
        <v>73.355</v>
      </c>
      <c r="L104" s="97"/>
      <c r="M104" s="239">
        <f t="shared" si="19"/>
        <v>0.044066929107842184</v>
      </c>
      <c r="N104" s="76">
        <f t="shared" si="20"/>
        <v>73.355</v>
      </c>
      <c r="O104" s="112"/>
      <c r="P104" s="112"/>
      <c r="Q104" s="47">
        <v>73.355</v>
      </c>
      <c r="R104" s="395"/>
      <c r="S104" s="239">
        <f t="shared" si="21"/>
        <v>0.044066929107842184</v>
      </c>
      <c r="T104" s="182"/>
      <c r="U104" s="182"/>
    </row>
    <row r="105" spans="1:21" ht="48" customHeight="1">
      <c r="A105" s="20" t="s">
        <v>130</v>
      </c>
      <c r="B105" s="235" t="s">
        <v>287</v>
      </c>
      <c r="C105" s="76">
        <f t="shared" si="17"/>
        <v>2123.643</v>
      </c>
      <c r="D105" s="314"/>
      <c r="E105" s="314"/>
      <c r="F105" s="150">
        <v>2123.643</v>
      </c>
      <c r="G105" s="332"/>
      <c r="H105" s="76">
        <f t="shared" si="18"/>
        <v>0</v>
      </c>
      <c r="I105" s="112"/>
      <c r="J105" s="112"/>
      <c r="K105" s="47">
        <v>0</v>
      </c>
      <c r="L105" s="97"/>
      <c r="M105" s="239">
        <f t="shared" si="19"/>
        <v>0</v>
      </c>
      <c r="N105" s="76">
        <f t="shared" si="20"/>
        <v>0</v>
      </c>
      <c r="O105" s="112"/>
      <c r="P105" s="112"/>
      <c r="Q105" s="47">
        <v>0</v>
      </c>
      <c r="R105" s="395"/>
      <c r="S105" s="239">
        <f t="shared" si="21"/>
        <v>0</v>
      </c>
      <c r="T105" s="182"/>
      <c r="U105" s="182"/>
    </row>
    <row r="106" spans="1:21" ht="48.75" customHeight="1" thickBot="1">
      <c r="A106" s="281" t="s">
        <v>131</v>
      </c>
      <c r="B106" s="235" t="s">
        <v>269</v>
      </c>
      <c r="C106" s="76">
        <f t="shared" si="17"/>
        <v>5100</v>
      </c>
      <c r="D106" s="314"/>
      <c r="E106" s="314"/>
      <c r="F106" s="150">
        <v>5100</v>
      </c>
      <c r="G106" s="332"/>
      <c r="H106" s="76">
        <f t="shared" si="18"/>
        <v>5061.71</v>
      </c>
      <c r="I106" s="112"/>
      <c r="J106" s="112"/>
      <c r="K106" s="47">
        <v>5061.71</v>
      </c>
      <c r="L106" s="97"/>
      <c r="M106" s="239">
        <f t="shared" si="19"/>
        <v>0.9924921568627451</v>
      </c>
      <c r="N106" s="76">
        <f t="shared" si="20"/>
        <v>2500</v>
      </c>
      <c r="O106" s="112"/>
      <c r="P106" s="112"/>
      <c r="Q106" s="47">
        <v>2500</v>
      </c>
      <c r="R106" s="395"/>
      <c r="S106" s="239">
        <f t="shared" si="21"/>
        <v>0.49019607843137253</v>
      </c>
      <c r="T106" s="182"/>
      <c r="U106" s="182"/>
    </row>
    <row r="107" spans="1:21" ht="77.25" customHeight="1" thickBot="1">
      <c r="A107" s="22" t="s">
        <v>59</v>
      </c>
      <c r="B107" s="525" t="s">
        <v>6</v>
      </c>
      <c r="C107" s="151">
        <f>C108+C114+C116</f>
        <v>663.9649999999999</v>
      </c>
      <c r="D107" s="152"/>
      <c r="E107" s="155"/>
      <c r="F107" s="152">
        <f>F108+F114+F116</f>
        <v>663.9649999999999</v>
      </c>
      <c r="G107" s="122"/>
      <c r="H107" s="151">
        <f>H108+H114+H116</f>
        <v>477.567</v>
      </c>
      <c r="I107" s="152"/>
      <c r="J107" s="155"/>
      <c r="K107" s="152">
        <f>K108+K114+K116</f>
        <v>477.567</v>
      </c>
      <c r="L107" s="221"/>
      <c r="M107" s="225">
        <f aca="true" t="shared" si="22" ref="M107:M115">H107/C107</f>
        <v>0.7192653227203242</v>
      </c>
      <c r="N107" s="151">
        <f>N108+N114+N116</f>
        <v>477.567</v>
      </c>
      <c r="O107" s="152"/>
      <c r="P107" s="155"/>
      <c r="Q107" s="152">
        <f>Q108+Q114+Q116</f>
        <v>477.567</v>
      </c>
      <c r="R107" s="199"/>
      <c r="S107" s="226">
        <f aca="true" t="shared" si="23" ref="S107:S115">N107/C107</f>
        <v>0.7192653227203242</v>
      </c>
      <c r="T107" s="183"/>
      <c r="U107" s="183"/>
    </row>
    <row r="108" spans="1:21" ht="15.75" customHeight="1">
      <c r="A108" s="233" t="s">
        <v>114</v>
      </c>
      <c r="B108" s="526" t="s">
        <v>19</v>
      </c>
      <c r="C108" s="446">
        <f>C109+C110+C111+C112+C113</f>
        <v>195</v>
      </c>
      <c r="D108" s="400"/>
      <c r="E108" s="447"/>
      <c r="F108" s="153">
        <f>F109+F110+F111+F112+F113</f>
        <v>195</v>
      </c>
      <c r="G108" s="123"/>
      <c r="H108" s="446">
        <f>H109+H110+H111+H112+H113</f>
        <v>84.125</v>
      </c>
      <c r="I108" s="400"/>
      <c r="J108" s="447"/>
      <c r="K108" s="153">
        <f>K109+K110+K111+K112+K113</f>
        <v>84.125</v>
      </c>
      <c r="L108" s="56"/>
      <c r="M108" s="232">
        <f t="shared" si="22"/>
        <v>0.43141025641025643</v>
      </c>
      <c r="N108" s="59">
        <f>N109+N110+N111+N112+N113</f>
        <v>84.125</v>
      </c>
      <c r="O108" s="57"/>
      <c r="P108" s="56"/>
      <c r="Q108" s="61">
        <f>Q109+Q110+Q111+Q112+Q113</f>
        <v>84.125</v>
      </c>
      <c r="R108" s="195"/>
      <c r="S108" s="232">
        <f t="shared" si="23"/>
        <v>0.43141025641025643</v>
      </c>
      <c r="T108" s="182"/>
      <c r="U108" s="182"/>
    </row>
    <row r="109" spans="1:21" ht="27" customHeight="1">
      <c r="A109" s="20" t="s">
        <v>37</v>
      </c>
      <c r="B109" s="265" t="s">
        <v>200</v>
      </c>
      <c r="C109" s="76">
        <f>F109</f>
        <v>76</v>
      </c>
      <c r="D109" s="314"/>
      <c r="E109" s="314"/>
      <c r="F109" s="150">
        <v>76</v>
      </c>
      <c r="G109" s="50"/>
      <c r="H109" s="48">
        <f>K109</f>
        <v>76</v>
      </c>
      <c r="I109" s="112"/>
      <c r="J109" s="47"/>
      <c r="K109" s="47">
        <v>76</v>
      </c>
      <c r="L109" s="99"/>
      <c r="M109" s="240">
        <f>H109/C109</f>
        <v>1</v>
      </c>
      <c r="N109" s="62">
        <f>Q109</f>
        <v>76</v>
      </c>
      <c r="O109" s="112"/>
      <c r="P109" s="47"/>
      <c r="Q109" s="150">
        <v>76</v>
      </c>
      <c r="R109" s="195"/>
      <c r="S109" s="240">
        <f>N109/C109</f>
        <v>1</v>
      </c>
      <c r="T109" s="182"/>
      <c r="U109" s="182"/>
    </row>
    <row r="110" spans="1:21" ht="26.25" customHeight="1">
      <c r="A110" s="20" t="s">
        <v>16</v>
      </c>
      <c r="B110" s="265" t="s">
        <v>201</v>
      </c>
      <c r="C110" s="76">
        <f>F110</f>
        <v>71.3</v>
      </c>
      <c r="D110" s="314"/>
      <c r="E110" s="314"/>
      <c r="F110" s="150">
        <v>71.3</v>
      </c>
      <c r="G110" s="50"/>
      <c r="H110" s="296">
        <f>K110</f>
        <v>0</v>
      </c>
      <c r="I110" s="310"/>
      <c r="J110" s="125"/>
      <c r="K110" s="125">
        <v>0</v>
      </c>
      <c r="L110" s="98"/>
      <c r="M110" s="239">
        <f>H110/C110</f>
        <v>0</v>
      </c>
      <c r="N110" s="124">
        <f>Q110</f>
        <v>0</v>
      </c>
      <c r="O110" s="310"/>
      <c r="P110" s="125"/>
      <c r="Q110" s="125">
        <v>0</v>
      </c>
      <c r="R110" s="198"/>
      <c r="S110" s="239">
        <f>N110/C110</f>
        <v>0</v>
      </c>
      <c r="T110" s="182"/>
      <c r="U110" s="182"/>
    </row>
    <row r="111" spans="1:21" ht="36" customHeight="1">
      <c r="A111" s="21" t="s">
        <v>35</v>
      </c>
      <c r="B111" s="265" t="s">
        <v>457</v>
      </c>
      <c r="C111" s="76">
        <f>F111</f>
        <v>9</v>
      </c>
      <c r="D111" s="314"/>
      <c r="E111" s="314"/>
      <c r="F111" s="150">
        <v>9</v>
      </c>
      <c r="G111" s="50"/>
      <c r="H111" s="48">
        <f>K111</f>
        <v>0</v>
      </c>
      <c r="I111" s="112"/>
      <c r="J111" s="47"/>
      <c r="K111" s="47">
        <v>0</v>
      </c>
      <c r="L111" s="99"/>
      <c r="M111" s="239">
        <f>H111/C111</f>
        <v>0</v>
      </c>
      <c r="N111" s="62">
        <f>Q111</f>
        <v>0</v>
      </c>
      <c r="O111" s="112"/>
      <c r="P111" s="47"/>
      <c r="Q111" s="47">
        <v>0</v>
      </c>
      <c r="R111" s="198"/>
      <c r="S111" s="239">
        <f>N111/C111</f>
        <v>0</v>
      </c>
      <c r="T111" s="182"/>
      <c r="U111" s="182"/>
    </row>
    <row r="112" spans="1:21" ht="37.5" customHeight="1">
      <c r="A112" s="21" t="s">
        <v>26</v>
      </c>
      <c r="B112" s="309" t="s">
        <v>202</v>
      </c>
      <c r="C112" s="76">
        <f>F112</f>
        <v>12.7</v>
      </c>
      <c r="D112" s="314"/>
      <c r="E112" s="314"/>
      <c r="F112" s="150">
        <v>12.7</v>
      </c>
      <c r="G112" s="50"/>
      <c r="H112" s="48">
        <f>K112</f>
        <v>8.125</v>
      </c>
      <c r="I112" s="112"/>
      <c r="J112" s="47"/>
      <c r="K112" s="47">
        <v>8.125</v>
      </c>
      <c r="L112" s="99"/>
      <c r="M112" s="239">
        <f>H112/C112</f>
        <v>0.6397637795275591</v>
      </c>
      <c r="N112" s="62">
        <f>Q112</f>
        <v>8.125</v>
      </c>
      <c r="O112" s="112"/>
      <c r="P112" s="47"/>
      <c r="Q112" s="47">
        <v>8.125</v>
      </c>
      <c r="R112" s="198"/>
      <c r="S112" s="239">
        <f>N112/C112</f>
        <v>0.6397637795275591</v>
      </c>
      <c r="T112" s="182"/>
      <c r="U112" s="182"/>
    </row>
    <row r="113" spans="1:21" ht="37.5" customHeight="1">
      <c r="A113" s="21" t="s">
        <v>27</v>
      </c>
      <c r="B113" s="309" t="s">
        <v>203</v>
      </c>
      <c r="C113" s="76">
        <f>F113</f>
        <v>26</v>
      </c>
      <c r="D113" s="314"/>
      <c r="E113" s="314"/>
      <c r="F113" s="150">
        <v>26</v>
      </c>
      <c r="G113" s="50"/>
      <c r="H113" s="48">
        <f>K113</f>
        <v>0</v>
      </c>
      <c r="I113" s="112"/>
      <c r="J113" s="47"/>
      <c r="K113" s="47">
        <v>0</v>
      </c>
      <c r="L113" s="99"/>
      <c r="M113" s="239">
        <f>H113/C113</f>
        <v>0</v>
      </c>
      <c r="N113" s="62">
        <f>Q113</f>
        <v>0</v>
      </c>
      <c r="O113" s="112"/>
      <c r="P113" s="47"/>
      <c r="Q113" s="47">
        <v>0</v>
      </c>
      <c r="R113" s="198"/>
      <c r="S113" s="239">
        <f>N113/C113</f>
        <v>0</v>
      </c>
      <c r="T113" s="182"/>
      <c r="U113" s="182"/>
    </row>
    <row r="114" spans="1:21" ht="36.75" customHeight="1">
      <c r="A114" s="60" t="s">
        <v>115</v>
      </c>
      <c r="B114" s="527" t="s">
        <v>12</v>
      </c>
      <c r="C114" s="446">
        <f>C115</f>
        <v>268.965</v>
      </c>
      <c r="D114" s="400"/>
      <c r="E114" s="447"/>
      <c r="F114" s="400">
        <f>F115</f>
        <v>268.965</v>
      </c>
      <c r="G114" s="52"/>
      <c r="H114" s="446">
        <f>H115</f>
        <v>247.453</v>
      </c>
      <c r="I114" s="400"/>
      <c r="J114" s="447"/>
      <c r="K114" s="400">
        <f>K115</f>
        <v>247.453</v>
      </c>
      <c r="L114" s="200"/>
      <c r="M114" s="232">
        <f t="shared" si="22"/>
        <v>0.920019333370513</v>
      </c>
      <c r="N114" s="59">
        <f>N115</f>
        <v>247.453</v>
      </c>
      <c r="O114" s="57"/>
      <c r="P114" s="56"/>
      <c r="Q114" s="57">
        <f>Q115</f>
        <v>247.453</v>
      </c>
      <c r="R114" s="195"/>
      <c r="S114" s="232">
        <f t="shared" si="23"/>
        <v>0.920019333370513</v>
      </c>
      <c r="T114" s="182"/>
      <c r="U114" s="182"/>
    </row>
    <row r="115" spans="1:21" ht="35.25" customHeight="1">
      <c r="A115" s="20" t="s">
        <v>37</v>
      </c>
      <c r="B115" s="265" t="s">
        <v>128</v>
      </c>
      <c r="C115" s="154">
        <f>F115</f>
        <v>268.965</v>
      </c>
      <c r="D115" s="150"/>
      <c r="E115" s="150"/>
      <c r="F115" s="150">
        <v>268.965</v>
      </c>
      <c r="G115" s="50"/>
      <c r="H115" s="62">
        <f>K115</f>
        <v>247.453</v>
      </c>
      <c r="I115" s="47"/>
      <c r="J115" s="47"/>
      <c r="K115" s="47">
        <v>247.453</v>
      </c>
      <c r="L115" s="112"/>
      <c r="M115" s="239">
        <f t="shared" si="22"/>
        <v>0.920019333370513</v>
      </c>
      <c r="N115" s="62">
        <f>Q115</f>
        <v>247.453</v>
      </c>
      <c r="O115" s="47"/>
      <c r="P115" s="47"/>
      <c r="Q115" s="47">
        <v>247.453</v>
      </c>
      <c r="R115" s="195"/>
      <c r="S115" s="239">
        <f t="shared" si="23"/>
        <v>0.920019333370513</v>
      </c>
      <c r="T115" s="182"/>
      <c r="U115" s="182"/>
    </row>
    <row r="116" spans="1:21" ht="36.75" customHeight="1">
      <c r="A116" s="60" t="s">
        <v>176</v>
      </c>
      <c r="B116" s="528" t="s">
        <v>62</v>
      </c>
      <c r="C116" s="446">
        <f>C117+C118+C119</f>
        <v>200</v>
      </c>
      <c r="D116" s="150"/>
      <c r="E116" s="314"/>
      <c r="F116" s="400">
        <f>F117+F118+F119</f>
        <v>200</v>
      </c>
      <c r="G116" s="50"/>
      <c r="H116" s="446">
        <f>H117+H118+H119</f>
        <v>145.989</v>
      </c>
      <c r="I116" s="150"/>
      <c r="J116" s="314"/>
      <c r="K116" s="400">
        <f>K117+K118+K119</f>
        <v>145.989</v>
      </c>
      <c r="L116" s="112"/>
      <c r="M116" s="232">
        <f>H116/C116</f>
        <v>0.7299450000000001</v>
      </c>
      <c r="N116" s="446">
        <f>N117+N118+N119</f>
        <v>145.989</v>
      </c>
      <c r="O116" s="150"/>
      <c r="P116" s="314"/>
      <c r="Q116" s="400">
        <f>Q117+Q118+Q119</f>
        <v>145.989</v>
      </c>
      <c r="R116" s="195"/>
      <c r="S116" s="232">
        <f>N116/C116</f>
        <v>0.7299450000000001</v>
      </c>
      <c r="T116" s="182"/>
      <c r="U116" s="182"/>
    </row>
    <row r="117" spans="1:21" ht="39" customHeight="1">
      <c r="A117" s="20" t="s">
        <v>37</v>
      </c>
      <c r="B117" s="356" t="s">
        <v>175</v>
      </c>
      <c r="C117" s="154">
        <f>F117</f>
        <v>91.929</v>
      </c>
      <c r="D117" s="150"/>
      <c r="E117" s="314"/>
      <c r="F117" s="150">
        <v>91.929</v>
      </c>
      <c r="G117" s="50"/>
      <c r="H117" s="62">
        <f>K117</f>
        <v>91.929</v>
      </c>
      <c r="I117" s="47"/>
      <c r="J117" s="47"/>
      <c r="K117" s="47">
        <v>91.929</v>
      </c>
      <c r="L117" s="112"/>
      <c r="M117" s="239">
        <f>H117/C117</f>
        <v>1</v>
      </c>
      <c r="N117" s="62">
        <f>Q117</f>
        <v>91.929</v>
      </c>
      <c r="O117" s="47"/>
      <c r="P117" s="47"/>
      <c r="Q117" s="47">
        <v>91.929</v>
      </c>
      <c r="R117" s="195"/>
      <c r="S117" s="239">
        <f>N117/C117</f>
        <v>1</v>
      </c>
      <c r="T117" s="182"/>
      <c r="U117" s="182"/>
    </row>
    <row r="118" spans="1:21" ht="36" customHeight="1">
      <c r="A118" s="20" t="s">
        <v>16</v>
      </c>
      <c r="B118" s="356" t="s">
        <v>459</v>
      </c>
      <c r="C118" s="154">
        <f>F118</f>
        <v>78.67</v>
      </c>
      <c r="D118" s="150"/>
      <c r="E118" s="314"/>
      <c r="F118" s="150">
        <v>78.67</v>
      </c>
      <c r="G118" s="50"/>
      <c r="H118" s="62">
        <f>K118</f>
        <v>24.659</v>
      </c>
      <c r="I118" s="47"/>
      <c r="J118" s="47"/>
      <c r="K118" s="47">
        <v>24.659</v>
      </c>
      <c r="L118" s="112"/>
      <c r="M118" s="239">
        <f>H118/C118</f>
        <v>0.31344858268717424</v>
      </c>
      <c r="N118" s="62">
        <f>Q118</f>
        <v>24.659</v>
      </c>
      <c r="O118" s="47"/>
      <c r="P118" s="47"/>
      <c r="Q118" s="47">
        <v>24.659</v>
      </c>
      <c r="R118" s="195"/>
      <c r="S118" s="239">
        <f>N118/C118</f>
        <v>0.31344858268717424</v>
      </c>
      <c r="T118" s="182"/>
      <c r="U118" s="182"/>
    </row>
    <row r="119" spans="1:21" ht="39" customHeight="1" thickBot="1">
      <c r="A119" s="281" t="s">
        <v>35</v>
      </c>
      <c r="B119" s="355" t="s">
        <v>296</v>
      </c>
      <c r="C119" s="448">
        <f>F119</f>
        <v>29.401</v>
      </c>
      <c r="D119" s="449"/>
      <c r="E119" s="450"/>
      <c r="F119" s="449">
        <v>29.401</v>
      </c>
      <c r="G119" s="282"/>
      <c r="H119" s="124">
        <f>K119</f>
        <v>29.401</v>
      </c>
      <c r="I119" s="125"/>
      <c r="J119" s="125"/>
      <c r="K119" s="449">
        <v>29.401</v>
      </c>
      <c r="L119" s="310"/>
      <c r="M119" s="239">
        <f>H119/C119</f>
        <v>1</v>
      </c>
      <c r="N119" s="124">
        <f>Q119</f>
        <v>29.401</v>
      </c>
      <c r="O119" s="125"/>
      <c r="P119" s="125"/>
      <c r="Q119" s="449">
        <v>29.401</v>
      </c>
      <c r="R119" s="198"/>
      <c r="S119" s="239">
        <f>N119/C119</f>
        <v>1</v>
      </c>
      <c r="T119" s="182"/>
      <c r="U119" s="182"/>
    </row>
    <row r="120" spans="1:21" ht="78" customHeight="1" thickBot="1">
      <c r="A120" s="25" t="s">
        <v>95</v>
      </c>
      <c r="B120" s="311" t="s">
        <v>148</v>
      </c>
      <c r="C120" s="156">
        <f>C121</f>
        <v>200</v>
      </c>
      <c r="D120" s="142"/>
      <c r="E120" s="157"/>
      <c r="F120" s="66">
        <f>F121</f>
        <v>200</v>
      </c>
      <c r="G120" s="69"/>
      <c r="H120" s="156">
        <f>H121</f>
        <v>99.137</v>
      </c>
      <c r="I120" s="142"/>
      <c r="J120" s="157"/>
      <c r="K120" s="66">
        <f>K121</f>
        <v>99.137</v>
      </c>
      <c r="L120" s="106"/>
      <c r="M120" s="226">
        <f aca="true" t="shared" si="24" ref="M120:M126">H120/C120</f>
        <v>0.495685</v>
      </c>
      <c r="N120" s="156">
        <f>N121</f>
        <v>99.137</v>
      </c>
      <c r="O120" s="142"/>
      <c r="P120" s="157"/>
      <c r="Q120" s="66">
        <f>Q121</f>
        <v>99.137</v>
      </c>
      <c r="R120" s="196"/>
      <c r="S120" s="226">
        <f aca="true" t="shared" si="25" ref="S120:S125">N120/C120</f>
        <v>0.495685</v>
      </c>
      <c r="T120" s="182"/>
      <c r="U120" s="182"/>
    </row>
    <row r="121" spans="1:21" ht="88.5" customHeight="1" thickBot="1">
      <c r="A121" s="15" t="s">
        <v>37</v>
      </c>
      <c r="B121" s="312" t="s">
        <v>11</v>
      </c>
      <c r="C121" s="411">
        <f>D121+E121+F121</f>
        <v>200</v>
      </c>
      <c r="D121" s="160"/>
      <c r="E121" s="160"/>
      <c r="F121" s="160">
        <v>200</v>
      </c>
      <c r="G121" s="103"/>
      <c r="H121" s="228">
        <f>I121+J121+K121</f>
        <v>99.137</v>
      </c>
      <c r="I121" s="71"/>
      <c r="J121" s="71"/>
      <c r="K121" s="39">
        <v>99.137</v>
      </c>
      <c r="L121" s="98"/>
      <c r="M121" s="239">
        <f t="shared" si="24"/>
        <v>0.495685</v>
      </c>
      <c r="N121" s="43">
        <f>O121+P121+Q121</f>
        <v>99.137</v>
      </c>
      <c r="O121" s="39"/>
      <c r="P121" s="39"/>
      <c r="Q121" s="39">
        <v>99.137</v>
      </c>
      <c r="R121" s="197"/>
      <c r="S121" s="239">
        <f t="shared" si="25"/>
        <v>0.495685</v>
      </c>
      <c r="T121" s="182"/>
      <c r="U121" s="182"/>
    </row>
    <row r="122" spans="1:21" ht="75" customHeight="1" thickBot="1">
      <c r="A122" s="25" t="s">
        <v>34</v>
      </c>
      <c r="B122" s="518" t="s">
        <v>185</v>
      </c>
      <c r="C122" s="158">
        <f>C123+C126</f>
        <v>529.6</v>
      </c>
      <c r="D122" s="66"/>
      <c r="E122" s="66"/>
      <c r="F122" s="158">
        <f>F123+F126</f>
        <v>529.6</v>
      </c>
      <c r="G122" s="38"/>
      <c r="H122" s="158">
        <f>H123+H126</f>
        <v>515.8929999999999</v>
      </c>
      <c r="I122" s="66"/>
      <c r="J122" s="66"/>
      <c r="K122" s="158">
        <f>K123+K126</f>
        <v>515.8929999999999</v>
      </c>
      <c r="L122" s="65"/>
      <c r="M122" s="226">
        <f t="shared" si="24"/>
        <v>0.9741182024169183</v>
      </c>
      <c r="N122" s="36">
        <f>N123+N126</f>
        <v>515.8929999999999</v>
      </c>
      <c r="O122" s="37"/>
      <c r="P122" s="37"/>
      <c r="Q122" s="127">
        <f>Q123+Q126</f>
        <v>515.8929999999999</v>
      </c>
      <c r="R122" s="185"/>
      <c r="S122" s="226">
        <f t="shared" si="25"/>
        <v>0.9741182024169183</v>
      </c>
      <c r="T122" s="176"/>
      <c r="U122" s="176"/>
    </row>
    <row r="123" spans="1:21" ht="15.75" customHeight="1">
      <c r="A123" s="218" t="s">
        <v>122</v>
      </c>
      <c r="B123" s="529" t="s">
        <v>19</v>
      </c>
      <c r="C123" s="308">
        <f>C124</f>
        <v>29.6</v>
      </c>
      <c r="D123" s="268"/>
      <c r="E123" s="268"/>
      <c r="F123" s="268">
        <f>F124</f>
        <v>29.6</v>
      </c>
      <c r="G123" s="118"/>
      <c r="H123" s="308">
        <f>H124</f>
        <v>29.6</v>
      </c>
      <c r="I123" s="268"/>
      <c r="J123" s="268"/>
      <c r="K123" s="268">
        <f>K124</f>
        <v>29.6</v>
      </c>
      <c r="L123" s="116"/>
      <c r="M123" s="230">
        <f t="shared" si="24"/>
        <v>1</v>
      </c>
      <c r="N123" s="115">
        <f>N124</f>
        <v>29.6</v>
      </c>
      <c r="O123" s="117"/>
      <c r="P123" s="117"/>
      <c r="Q123" s="117">
        <f>Q124</f>
        <v>29.6</v>
      </c>
      <c r="R123" s="201"/>
      <c r="S123" s="232">
        <f t="shared" si="25"/>
        <v>1</v>
      </c>
      <c r="T123" s="176"/>
      <c r="U123" s="176"/>
    </row>
    <row r="124" spans="1:21" ht="15.75" customHeight="1">
      <c r="A124" s="53" t="s">
        <v>37</v>
      </c>
      <c r="B124" s="283" t="s">
        <v>71</v>
      </c>
      <c r="C124" s="148">
        <f>C125</f>
        <v>29.6</v>
      </c>
      <c r="D124" s="145"/>
      <c r="E124" s="145"/>
      <c r="F124" s="145">
        <f>F125</f>
        <v>29.6</v>
      </c>
      <c r="G124" s="104"/>
      <c r="H124" s="100">
        <f>H125</f>
        <v>29.6</v>
      </c>
      <c r="I124" s="94"/>
      <c r="J124" s="94"/>
      <c r="K124" s="94">
        <f>K125</f>
        <v>29.6</v>
      </c>
      <c r="L124" s="128"/>
      <c r="M124" s="239">
        <f t="shared" si="24"/>
        <v>1</v>
      </c>
      <c r="N124" s="96">
        <f>N125</f>
        <v>29.6</v>
      </c>
      <c r="O124" s="94"/>
      <c r="P124" s="94"/>
      <c r="Q124" s="94">
        <f>Q125</f>
        <v>29.6</v>
      </c>
      <c r="R124" s="202"/>
      <c r="S124" s="239">
        <f t="shared" si="25"/>
        <v>1</v>
      </c>
      <c r="T124" s="176"/>
      <c r="U124" s="176"/>
    </row>
    <row r="125" spans="1:21" ht="15" customHeight="1">
      <c r="A125" s="10" t="s">
        <v>38</v>
      </c>
      <c r="B125" s="51" t="s">
        <v>69</v>
      </c>
      <c r="C125" s="451">
        <f>F125</f>
        <v>29.6</v>
      </c>
      <c r="D125" s="301"/>
      <c r="E125" s="301"/>
      <c r="F125" s="77">
        <v>29.6</v>
      </c>
      <c r="G125" s="104"/>
      <c r="H125" s="129">
        <f>K125</f>
        <v>29.6</v>
      </c>
      <c r="I125" s="119"/>
      <c r="J125" s="119"/>
      <c r="K125" s="64">
        <v>29.6</v>
      </c>
      <c r="L125" s="128"/>
      <c r="M125" s="239">
        <f t="shared" si="24"/>
        <v>1</v>
      </c>
      <c r="N125" s="70">
        <f>Q125</f>
        <v>29.6</v>
      </c>
      <c r="O125" s="119"/>
      <c r="P125" s="119"/>
      <c r="Q125" s="64">
        <v>29.6</v>
      </c>
      <c r="R125" s="202"/>
      <c r="S125" s="239">
        <f t="shared" si="25"/>
        <v>1</v>
      </c>
      <c r="T125" s="176"/>
      <c r="U125" s="176"/>
    </row>
    <row r="126" spans="1:21" ht="36.75" customHeight="1">
      <c r="A126" s="53" t="s">
        <v>123</v>
      </c>
      <c r="B126" s="528" t="s">
        <v>62</v>
      </c>
      <c r="C126" s="452">
        <f>C127+C133+C139+C145+C148+C151+C154</f>
        <v>500</v>
      </c>
      <c r="D126" s="301"/>
      <c r="E126" s="301"/>
      <c r="F126" s="453">
        <f>F127+F133+F139+F145+F148+F151+F154</f>
        <v>500</v>
      </c>
      <c r="G126" s="104"/>
      <c r="H126" s="452">
        <f>H127+H133+H139+H145+H148+H151+H154</f>
        <v>486.29299999999995</v>
      </c>
      <c r="I126" s="301"/>
      <c r="J126" s="301"/>
      <c r="K126" s="453">
        <f>K127+K133+K139+K145+K148+K151+K154</f>
        <v>486.29299999999995</v>
      </c>
      <c r="L126" s="128"/>
      <c r="M126" s="232">
        <f t="shared" si="24"/>
        <v>0.972586</v>
      </c>
      <c r="N126" s="120">
        <f>N127+N133+N139+N145+N148+N151+N154</f>
        <v>486.29299999999995</v>
      </c>
      <c r="O126" s="119"/>
      <c r="P126" s="119"/>
      <c r="Q126" s="130">
        <f>Q127+Q133+Q139+Q145+Q148+Q151+Q154</f>
        <v>486.29299999999995</v>
      </c>
      <c r="R126" s="202"/>
      <c r="S126" s="232">
        <f>N126/C126</f>
        <v>0.972586</v>
      </c>
      <c r="T126" s="176"/>
      <c r="U126" s="176"/>
    </row>
    <row r="127" spans="1:21" ht="16.5" customHeight="1">
      <c r="A127" s="10" t="s">
        <v>37</v>
      </c>
      <c r="B127" s="283" t="s">
        <v>47</v>
      </c>
      <c r="C127" s="148">
        <f>C128+C129+C130+C131+C132</f>
        <v>137.046</v>
      </c>
      <c r="D127" s="145"/>
      <c r="E127" s="413"/>
      <c r="F127" s="145">
        <f>F128+F129+F130+F131+F132</f>
        <v>137.046</v>
      </c>
      <c r="G127" s="278"/>
      <c r="H127" s="96">
        <f>H128+H129+H130+H131+H132</f>
        <v>136.176</v>
      </c>
      <c r="I127" s="94"/>
      <c r="J127" s="97"/>
      <c r="K127" s="94">
        <f>K128+K129+K130+K131+K132</f>
        <v>136.176</v>
      </c>
      <c r="L127" s="97"/>
      <c r="M127" s="227">
        <f aca="true" t="shared" si="26" ref="M127:M156">H127/C127</f>
        <v>0.9936517665601331</v>
      </c>
      <c r="N127" s="96">
        <f>N128+N129+N130+N131+N132</f>
        <v>136.176</v>
      </c>
      <c r="O127" s="94"/>
      <c r="P127" s="97"/>
      <c r="Q127" s="94">
        <f>Q128+Q129+Q130+Q131+Q132</f>
        <v>136.176</v>
      </c>
      <c r="R127" s="195"/>
      <c r="S127" s="227">
        <f>N127/C127</f>
        <v>0.9936517665601331</v>
      </c>
      <c r="T127" s="182"/>
      <c r="U127" s="182"/>
    </row>
    <row r="128" spans="1:21" ht="25.5" customHeight="1">
      <c r="A128" s="10" t="s">
        <v>38</v>
      </c>
      <c r="B128" s="51" t="s">
        <v>83</v>
      </c>
      <c r="C128" s="76">
        <f>D128+E128+F128</f>
        <v>40.53</v>
      </c>
      <c r="D128" s="77"/>
      <c r="E128" s="77"/>
      <c r="F128" s="77">
        <v>40.53</v>
      </c>
      <c r="G128" s="42"/>
      <c r="H128" s="74">
        <f>I128+J128+K128</f>
        <v>40.53</v>
      </c>
      <c r="I128" s="64"/>
      <c r="J128" s="64"/>
      <c r="K128" s="77">
        <v>40.53</v>
      </c>
      <c r="L128" s="99"/>
      <c r="M128" s="240">
        <f t="shared" si="26"/>
        <v>1</v>
      </c>
      <c r="N128" s="58">
        <f>O128+P128+Q128</f>
        <v>40.53</v>
      </c>
      <c r="O128" s="64"/>
      <c r="P128" s="64"/>
      <c r="Q128" s="77">
        <v>40.53</v>
      </c>
      <c r="R128" s="195"/>
      <c r="S128" s="240">
        <f aca="true" t="shared" si="27" ref="S128:S156">N128/C128</f>
        <v>1</v>
      </c>
      <c r="T128" s="182"/>
      <c r="U128" s="182"/>
    </row>
    <row r="129" spans="1:21" ht="17.25" customHeight="1">
      <c r="A129" s="10" t="s">
        <v>39</v>
      </c>
      <c r="B129" s="235" t="s">
        <v>84</v>
      </c>
      <c r="C129" s="76">
        <f>F129</f>
        <v>8.65</v>
      </c>
      <c r="D129" s="77"/>
      <c r="E129" s="77"/>
      <c r="F129" s="77">
        <v>8.65</v>
      </c>
      <c r="G129" s="42"/>
      <c r="H129" s="74">
        <f>I129+J129+K129</f>
        <v>8.626</v>
      </c>
      <c r="I129" s="64"/>
      <c r="J129" s="64"/>
      <c r="K129" s="64">
        <v>8.626</v>
      </c>
      <c r="L129" s="99"/>
      <c r="M129" s="239">
        <f t="shared" si="26"/>
        <v>0.9972254335260115</v>
      </c>
      <c r="N129" s="58">
        <f>O129+P129+Q129</f>
        <v>8.626</v>
      </c>
      <c r="O129" s="64"/>
      <c r="P129" s="64"/>
      <c r="Q129" s="64">
        <v>8.626</v>
      </c>
      <c r="R129" s="195"/>
      <c r="S129" s="239">
        <f t="shared" si="27"/>
        <v>0.9972254335260115</v>
      </c>
      <c r="T129" s="182"/>
      <c r="U129" s="182"/>
    </row>
    <row r="130" spans="1:21" ht="22.5" customHeight="1">
      <c r="A130" s="10" t="s">
        <v>17</v>
      </c>
      <c r="B130" s="235" t="s">
        <v>85</v>
      </c>
      <c r="C130" s="76">
        <f>F130</f>
        <v>41.83</v>
      </c>
      <c r="D130" s="77"/>
      <c r="E130" s="77"/>
      <c r="F130" s="77">
        <v>41.83</v>
      </c>
      <c r="G130" s="42"/>
      <c r="H130" s="74">
        <f>I130+J130+K130</f>
        <v>41.83</v>
      </c>
      <c r="I130" s="64"/>
      <c r="J130" s="64"/>
      <c r="K130" s="77">
        <v>41.83</v>
      </c>
      <c r="L130" s="99"/>
      <c r="M130" s="239">
        <f t="shared" si="26"/>
        <v>1</v>
      </c>
      <c r="N130" s="58">
        <f>O130+P130+Q130</f>
        <v>41.83</v>
      </c>
      <c r="O130" s="64"/>
      <c r="P130" s="64"/>
      <c r="Q130" s="77">
        <v>41.83</v>
      </c>
      <c r="R130" s="195"/>
      <c r="S130" s="239">
        <f t="shared" si="27"/>
        <v>1</v>
      </c>
      <c r="T130" s="182"/>
      <c r="U130" s="182"/>
    </row>
    <row r="131" spans="1:21" ht="25.5" customHeight="1">
      <c r="A131" s="10" t="s">
        <v>24</v>
      </c>
      <c r="B131" s="235" t="s">
        <v>86</v>
      </c>
      <c r="C131" s="76">
        <f>F131</f>
        <v>45.486</v>
      </c>
      <c r="D131" s="77"/>
      <c r="E131" s="77"/>
      <c r="F131" s="77">
        <v>45.486</v>
      </c>
      <c r="G131" s="42"/>
      <c r="H131" s="74">
        <f>I131+J131+K131</f>
        <v>44.64</v>
      </c>
      <c r="I131" s="64"/>
      <c r="J131" s="64"/>
      <c r="K131" s="64">
        <v>44.64</v>
      </c>
      <c r="L131" s="99"/>
      <c r="M131" s="239">
        <f t="shared" si="26"/>
        <v>0.9814008705975465</v>
      </c>
      <c r="N131" s="58">
        <f>O131+P131+Q131</f>
        <v>44.64</v>
      </c>
      <c r="O131" s="64"/>
      <c r="P131" s="64"/>
      <c r="Q131" s="64">
        <v>44.64</v>
      </c>
      <c r="R131" s="195"/>
      <c r="S131" s="239">
        <f t="shared" si="27"/>
        <v>0.9814008705975465</v>
      </c>
      <c r="T131" s="182"/>
      <c r="U131" s="182"/>
    </row>
    <row r="132" spans="1:21" ht="24" customHeight="1">
      <c r="A132" s="10" t="s">
        <v>43</v>
      </c>
      <c r="B132" s="235" t="s">
        <v>177</v>
      </c>
      <c r="C132" s="76">
        <f>F132</f>
        <v>0.55</v>
      </c>
      <c r="D132" s="77"/>
      <c r="E132" s="77"/>
      <c r="F132" s="77">
        <v>0.55</v>
      </c>
      <c r="G132" s="42"/>
      <c r="H132" s="74">
        <f>I132+J132+K132</f>
        <v>0.55</v>
      </c>
      <c r="I132" s="64"/>
      <c r="J132" s="64"/>
      <c r="K132" s="64">
        <v>0.55</v>
      </c>
      <c r="L132" s="99"/>
      <c r="M132" s="239">
        <f t="shared" si="26"/>
        <v>1</v>
      </c>
      <c r="N132" s="58">
        <f>O132+P132+Q132</f>
        <v>0.55</v>
      </c>
      <c r="O132" s="64"/>
      <c r="P132" s="64"/>
      <c r="Q132" s="64">
        <v>0.55</v>
      </c>
      <c r="R132" s="195"/>
      <c r="S132" s="239">
        <f t="shared" si="27"/>
        <v>1</v>
      </c>
      <c r="T132" s="182"/>
      <c r="U132" s="182"/>
    </row>
    <row r="133" spans="1:21" ht="15" customHeight="1">
      <c r="A133" s="10" t="s">
        <v>16</v>
      </c>
      <c r="B133" s="283" t="s">
        <v>48</v>
      </c>
      <c r="C133" s="148">
        <f>C134+C135+C136+C137+C138</f>
        <v>153.577</v>
      </c>
      <c r="D133" s="145"/>
      <c r="E133" s="413"/>
      <c r="F133" s="145">
        <f>F134+F135+F136+F137+F138</f>
        <v>153.577</v>
      </c>
      <c r="G133" s="42"/>
      <c r="H133" s="100">
        <f>H134+H135+H136+H137+H138</f>
        <v>152.707</v>
      </c>
      <c r="I133" s="94"/>
      <c r="J133" s="97"/>
      <c r="K133" s="94">
        <f>K134+K135+K136+K137+K138</f>
        <v>152.707</v>
      </c>
      <c r="L133" s="97"/>
      <c r="M133" s="227">
        <f t="shared" si="26"/>
        <v>0.9943350892386229</v>
      </c>
      <c r="N133" s="96">
        <f>N134+N135+N136+N137+N138</f>
        <v>152.707</v>
      </c>
      <c r="O133" s="94"/>
      <c r="P133" s="97"/>
      <c r="Q133" s="94">
        <f>Q134+Q135+Q136+Q137+Q138</f>
        <v>152.707</v>
      </c>
      <c r="R133" s="195"/>
      <c r="S133" s="227">
        <f t="shared" si="27"/>
        <v>0.9943350892386229</v>
      </c>
      <c r="T133" s="182"/>
      <c r="U133" s="182"/>
    </row>
    <row r="134" spans="1:21" ht="26.25" customHeight="1">
      <c r="A134" s="10" t="s">
        <v>28</v>
      </c>
      <c r="B134" s="51" t="s">
        <v>83</v>
      </c>
      <c r="C134" s="451">
        <f>F134</f>
        <v>57.061</v>
      </c>
      <c r="D134" s="77"/>
      <c r="E134" s="77"/>
      <c r="F134" s="77">
        <v>57.061</v>
      </c>
      <c r="G134" s="42"/>
      <c r="H134" s="74">
        <f>I134+J134+K134</f>
        <v>57.061</v>
      </c>
      <c r="I134" s="94"/>
      <c r="J134" s="94"/>
      <c r="K134" s="77">
        <v>57.061</v>
      </c>
      <c r="L134" s="97"/>
      <c r="M134" s="240">
        <f t="shared" si="26"/>
        <v>1</v>
      </c>
      <c r="N134" s="58">
        <f>O134+P134+Q134</f>
        <v>57.061</v>
      </c>
      <c r="O134" s="94"/>
      <c r="P134" s="94"/>
      <c r="Q134" s="77">
        <v>57.061</v>
      </c>
      <c r="R134" s="195"/>
      <c r="S134" s="240">
        <f t="shared" si="27"/>
        <v>1</v>
      </c>
      <c r="T134" s="182"/>
      <c r="U134" s="182"/>
    </row>
    <row r="135" spans="1:21" ht="14.25" customHeight="1">
      <c r="A135" s="10" t="s">
        <v>18</v>
      </c>
      <c r="B135" s="235" t="s">
        <v>84</v>
      </c>
      <c r="C135" s="451">
        <f>F135</f>
        <v>8.65</v>
      </c>
      <c r="D135" s="77"/>
      <c r="E135" s="77"/>
      <c r="F135" s="77">
        <v>8.65</v>
      </c>
      <c r="G135" s="42"/>
      <c r="H135" s="74">
        <f>I135+J135+K135</f>
        <v>8.626</v>
      </c>
      <c r="I135" s="94"/>
      <c r="J135" s="94"/>
      <c r="K135" s="64">
        <v>8.626</v>
      </c>
      <c r="L135" s="97"/>
      <c r="M135" s="239">
        <f t="shared" si="26"/>
        <v>0.9972254335260115</v>
      </c>
      <c r="N135" s="58">
        <f>O135+P135+Q135</f>
        <v>8.626</v>
      </c>
      <c r="O135" s="94"/>
      <c r="P135" s="94"/>
      <c r="Q135" s="64">
        <v>8.626</v>
      </c>
      <c r="R135" s="195"/>
      <c r="S135" s="239">
        <f t="shared" si="27"/>
        <v>0.9972254335260115</v>
      </c>
      <c r="T135" s="182"/>
      <c r="U135" s="182"/>
    </row>
    <row r="136" spans="1:21" ht="24" customHeight="1">
      <c r="A136" s="10" t="s">
        <v>67</v>
      </c>
      <c r="B136" s="235" t="s">
        <v>85</v>
      </c>
      <c r="C136" s="451">
        <f>F136</f>
        <v>41.83</v>
      </c>
      <c r="D136" s="77"/>
      <c r="E136" s="77"/>
      <c r="F136" s="77">
        <v>41.83</v>
      </c>
      <c r="G136" s="42"/>
      <c r="H136" s="74">
        <f>I136+J136+K136</f>
        <v>41.83</v>
      </c>
      <c r="I136" s="94"/>
      <c r="J136" s="94"/>
      <c r="K136" s="77">
        <v>41.83</v>
      </c>
      <c r="L136" s="97"/>
      <c r="M136" s="239">
        <f t="shared" si="26"/>
        <v>1</v>
      </c>
      <c r="N136" s="58">
        <f>O136+P136+Q136</f>
        <v>41.83</v>
      </c>
      <c r="O136" s="94"/>
      <c r="P136" s="94"/>
      <c r="Q136" s="77">
        <v>41.83</v>
      </c>
      <c r="R136" s="195"/>
      <c r="S136" s="239">
        <f t="shared" si="27"/>
        <v>1</v>
      </c>
      <c r="T136" s="182"/>
      <c r="U136" s="182"/>
    </row>
    <row r="137" spans="1:21" ht="24" customHeight="1">
      <c r="A137" s="10" t="s">
        <v>68</v>
      </c>
      <c r="B137" s="235" t="s">
        <v>86</v>
      </c>
      <c r="C137" s="451">
        <f>F137</f>
        <v>45.486</v>
      </c>
      <c r="D137" s="77"/>
      <c r="E137" s="77"/>
      <c r="F137" s="77">
        <v>45.486</v>
      </c>
      <c r="G137" s="42"/>
      <c r="H137" s="74">
        <f>I137+J137+K137</f>
        <v>44.64</v>
      </c>
      <c r="I137" s="94"/>
      <c r="J137" s="94"/>
      <c r="K137" s="64">
        <v>44.64</v>
      </c>
      <c r="L137" s="97"/>
      <c r="M137" s="239">
        <f t="shared" si="26"/>
        <v>0.9814008705975465</v>
      </c>
      <c r="N137" s="58">
        <f>O137+P137+Q137</f>
        <v>44.64</v>
      </c>
      <c r="O137" s="94"/>
      <c r="P137" s="94"/>
      <c r="Q137" s="64">
        <v>44.64</v>
      </c>
      <c r="R137" s="195"/>
      <c r="S137" s="239">
        <f t="shared" si="27"/>
        <v>0.9814008705975465</v>
      </c>
      <c r="T137" s="182"/>
      <c r="U137" s="182"/>
    </row>
    <row r="138" spans="1:21" ht="24.75" customHeight="1">
      <c r="A138" s="10" t="s">
        <v>87</v>
      </c>
      <c r="B138" s="235" t="s">
        <v>177</v>
      </c>
      <c r="C138" s="451">
        <f>F138</f>
        <v>0.55</v>
      </c>
      <c r="D138" s="77"/>
      <c r="E138" s="77"/>
      <c r="F138" s="77">
        <v>0.55</v>
      </c>
      <c r="G138" s="42"/>
      <c r="H138" s="74">
        <f>I138+J138+K138</f>
        <v>0.55</v>
      </c>
      <c r="I138" s="94"/>
      <c r="J138" s="94"/>
      <c r="K138" s="64">
        <v>0.55</v>
      </c>
      <c r="L138" s="97"/>
      <c r="M138" s="239">
        <f t="shared" si="26"/>
        <v>1</v>
      </c>
      <c r="N138" s="58">
        <f>O138+P138+Q138</f>
        <v>0.55</v>
      </c>
      <c r="O138" s="94"/>
      <c r="P138" s="94"/>
      <c r="Q138" s="64">
        <v>0.55</v>
      </c>
      <c r="R138" s="195"/>
      <c r="S138" s="239">
        <f t="shared" si="27"/>
        <v>1</v>
      </c>
      <c r="T138" s="182"/>
      <c r="U138" s="182"/>
    </row>
    <row r="139" spans="1:21" ht="14.25" customHeight="1">
      <c r="A139" s="10" t="s">
        <v>35</v>
      </c>
      <c r="B139" s="283" t="s">
        <v>88</v>
      </c>
      <c r="C139" s="148">
        <f>C140+C141+C142+C143+C144</f>
        <v>138.036</v>
      </c>
      <c r="D139" s="77"/>
      <c r="E139" s="378"/>
      <c r="F139" s="145">
        <f>F140+F141+F142+F143+F144</f>
        <v>138.036</v>
      </c>
      <c r="G139" s="42"/>
      <c r="H139" s="100">
        <f>H140+H141+H142+H143+H144</f>
        <v>137.166</v>
      </c>
      <c r="I139" s="64"/>
      <c r="J139" s="99"/>
      <c r="K139" s="94">
        <f>K140+K141+K142+K143+K144</f>
        <v>137.166</v>
      </c>
      <c r="L139" s="97"/>
      <c r="M139" s="227">
        <f t="shared" si="26"/>
        <v>0.993697296357472</v>
      </c>
      <c r="N139" s="96">
        <f>N140+N141+N142+N143+N144</f>
        <v>137.166</v>
      </c>
      <c r="O139" s="64"/>
      <c r="P139" s="99"/>
      <c r="Q139" s="94">
        <f>Q140+Q141+Q142+Q143+Q144</f>
        <v>137.166</v>
      </c>
      <c r="R139" s="195"/>
      <c r="S139" s="227">
        <f t="shared" si="27"/>
        <v>0.993697296357472</v>
      </c>
      <c r="T139" s="182"/>
      <c r="U139" s="182"/>
    </row>
    <row r="140" spans="1:21" ht="24.75" customHeight="1">
      <c r="A140" s="10" t="s">
        <v>22</v>
      </c>
      <c r="B140" s="51" t="s">
        <v>83</v>
      </c>
      <c r="C140" s="76">
        <f>D140+E140+F140</f>
        <v>41.52</v>
      </c>
      <c r="D140" s="145"/>
      <c r="E140" s="145"/>
      <c r="F140" s="77">
        <v>41.52</v>
      </c>
      <c r="G140" s="42"/>
      <c r="H140" s="74">
        <f>I140+J140+K140</f>
        <v>41.52</v>
      </c>
      <c r="I140" s="94"/>
      <c r="J140" s="94"/>
      <c r="K140" s="77">
        <v>41.52</v>
      </c>
      <c r="L140" s="97"/>
      <c r="M140" s="239">
        <f t="shared" si="26"/>
        <v>1</v>
      </c>
      <c r="N140" s="58">
        <f>O140+P140+Q140</f>
        <v>41.52</v>
      </c>
      <c r="O140" s="94"/>
      <c r="P140" s="94"/>
      <c r="Q140" s="77">
        <v>41.52</v>
      </c>
      <c r="R140" s="195"/>
      <c r="S140" s="239">
        <f t="shared" si="27"/>
        <v>1</v>
      </c>
      <c r="T140" s="182"/>
      <c r="U140" s="182"/>
    </row>
    <row r="141" spans="1:21" ht="14.25" customHeight="1">
      <c r="A141" s="10" t="s">
        <v>51</v>
      </c>
      <c r="B141" s="235" t="s">
        <v>84</v>
      </c>
      <c r="C141" s="76">
        <f>D141+E141+F141</f>
        <v>8.65</v>
      </c>
      <c r="D141" s="77"/>
      <c r="E141" s="77"/>
      <c r="F141" s="77">
        <v>8.65</v>
      </c>
      <c r="G141" s="42"/>
      <c r="H141" s="74">
        <f>I141+J141+K141</f>
        <v>8.625</v>
      </c>
      <c r="I141" s="64"/>
      <c r="J141" s="64"/>
      <c r="K141" s="64">
        <v>8.625</v>
      </c>
      <c r="L141" s="99"/>
      <c r="M141" s="239">
        <f t="shared" si="26"/>
        <v>0.9971098265895953</v>
      </c>
      <c r="N141" s="58">
        <f>O141+P141+Q141</f>
        <v>8.625</v>
      </c>
      <c r="O141" s="64"/>
      <c r="P141" s="64"/>
      <c r="Q141" s="64">
        <v>8.625</v>
      </c>
      <c r="R141" s="195"/>
      <c r="S141" s="239">
        <f t="shared" si="27"/>
        <v>0.9971098265895953</v>
      </c>
      <c r="T141" s="182"/>
      <c r="U141" s="182"/>
    </row>
    <row r="142" spans="1:21" ht="24" customHeight="1">
      <c r="A142" s="10" t="s">
        <v>52</v>
      </c>
      <c r="B142" s="235" t="s">
        <v>85</v>
      </c>
      <c r="C142" s="76">
        <f>F142</f>
        <v>41.83</v>
      </c>
      <c r="D142" s="77"/>
      <c r="E142" s="77"/>
      <c r="F142" s="77">
        <v>41.83</v>
      </c>
      <c r="G142" s="42"/>
      <c r="H142" s="167">
        <f>I142+J142+K142</f>
        <v>41.83</v>
      </c>
      <c r="I142" s="78"/>
      <c r="J142" s="78"/>
      <c r="K142" s="77">
        <v>41.83</v>
      </c>
      <c r="L142" s="99"/>
      <c r="M142" s="239">
        <f t="shared" si="26"/>
        <v>1</v>
      </c>
      <c r="N142" s="43">
        <f>O142+P142+Q142</f>
        <v>41.83</v>
      </c>
      <c r="O142" s="78"/>
      <c r="P142" s="78"/>
      <c r="Q142" s="77">
        <v>41.83</v>
      </c>
      <c r="R142" s="195"/>
      <c r="S142" s="239">
        <f t="shared" si="27"/>
        <v>1</v>
      </c>
      <c r="T142" s="182"/>
      <c r="U142" s="182"/>
    </row>
    <row r="143" spans="1:21" ht="26.25" customHeight="1">
      <c r="A143" s="10" t="s">
        <v>53</v>
      </c>
      <c r="B143" s="235" t="s">
        <v>86</v>
      </c>
      <c r="C143" s="76">
        <f>F143</f>
        <v>45.486</v>
      </c>
      <c r="D143" s="77"/>
      <c r="E143" s="77"/>
      <c r="F143" s="77">
        <v>45.486</v>
      </c>
      <c r="G143" s="42"/>
      <c r="H143" s="167">
        <f>I143+J143+K143</f>
        <v>44.641</v>
      </c>
      <c r="I143" s="78"/>
      <c r="J143" s="78"/>
      <c r="K143" s="64">
        <v>44.641</v>
      </c>
      <c r="L143" s="99"/>
      <c r="M143" s="239">
        <f t="shared" si="26"/>
        <v>0.9814228553840743</v>
      </c>
      <c r="N143" s="43">
        <f>O143+P143+Q143</f>
        <v>44.641</v>
      </c>
      <c r="O143" s="78"/>
      <c r="P143" s="78"/>
      <c r="Q143" s="64">
        <v>44.641</v>
      </c>
      <c r="R143" s="195"/>
      <c r="S143" s="239">
        <f t="shared" si="27"/>
        <v>0.9814228553840743</v>
      </c>
      <c r="T143" s="182"/>
      <c r="U143" s="182"/>
    </row>
    <row r="144" spans="1:21" ht="24.75" customHeight="1">
      <c r="A144" s="10" t="s">
        <v>89</v>
      </c>
      <c r="B144" s="235" t="s">
        <v>177</v>
      </c>
      <c r="C144" s="76">
        <f>F144</f>
        <v>0.55</v>
      </c>
      <c r="D144" s="77"/>
      <c r="E144" s="77"/>
      <c r="F144" s="77">
        <v>0.55</v>
      </c>
      <c r="G144" s="42"/>
      <c r="H144" s="167">
        <f>I144+J144+K144</f>
        <v>0.55</v>
      </c>
      <c r="I144" s="78"/>
      <c r="J144" s="78"/>
      <c r="K144" s="64">
        <v>0.55</v>
      </c>
      <c r="L144" s="99"/>
      <c r="M144" s="239">
        <f t="shared" si="26"/>
        <v>1</v>
      </c>
      <c r="N144" s="43">
        <f>O144+P144+Q144</f>
        <v>0.55</v>
      </c>
      <c r="O144" s="78"/>
      <c r="P144" s="78"/>
      <c r="Q144" s="64">
        <v>0.55</v>
      </c>
      <c r="R144" s="195"/>
      <c r="S144" s="239">
        <f t="shared" si="27"/>
        <v>1</v>
      </c>
      <c r="T144" s="182"/>
      <c r="U144" s="182"/>
    </row>
    <row r="145" spans="1:21" ht="25.5" customHeight="1">
      <c r="A145" s="10" t="s">
        <v>26</v>
      </c>
      <c r="B145" s="283" t="s">
        <v>90</v>
      </c>
      <c r="C145" s="304">
        <f>C146+C147</f>
        <v>37.822</v>
      </c>
      <c r="D145" s="145"/>
      <c r="E145" s="413"/>
      <c r="F145" s="406">
        <f>F146+F147</f>
        <v>37.822</v>
      </c>
      <c r="G145" s="42"/>
      <c r="H145" s="113">
        <f>H146+H147</f>
        <v>28.315</v>
      </c>
      <c r="I145" s="94"/>
      <c r="J145" s="97"/>
      <c r="K145" s="109">
        <f>K146+K147</f>
        <v>28.315</v>
      </c>
      <c r="L145" s="99"/>
      <c r="M145" s="227">
        <f t="shared" si="26"/>
        <v>0.7486383586272539</v>
      </c>
      <c r="N145" s="113">
        <f>N146+N147</f>
        <v>28.315</v>
      </c>
      <c r="O145" s="94"/>
      <c r="P145" s="97"/>
      <c r="Q145" s="109">
        <f>Q146+Q147</f>
        <v>28.315</v>
      </c>
      <c r="R145" s="195"/>
      <c r="S145" s="227">
        <f t="shared" si="27"/>
        <v>0.7486383586272539</v>
      </c>
      <c r="T145" s="182"/>
      <c r="U145" s="182"/>
    </row>
    <row r="146" spans="1:21" ht="25.5" customHeight="1">
      <c r="A146" s="10" t="s">
        <v>23</v>
      </c>
      <c r="B146" s="51" t="s">
        <v>83</v>
      </c>
      <c r="C146" s="76">
        <f>F146</f>
        <v>25.822</v>
      </c>
      <c r="D146" s="77"/>
      <c r="E146" s="77"/>
      <c r="F146" s="77">
        <v>25.822</v>
      </c>
      <c r="G146" s="42"/>
      <c r="H146" s="167">
        <f>I146+J146+K146</f>
        <v>16.524</v>
      </c>
      <c r="I146" s="78"/>
      <c r="J146" s="78"/>
      <c r="K146" s="64">
        <v>16.524</v>
      </c>
      <c r="L146" s="99"/>
      <c r="M146" s="239">
        <f t="shared" si="26"/>
        <v>0.6399194485322593</v>
      </c>
      <c r="N146" s="43">
        <f>O146+P146+Q146</f>
        <v>16.524</v>
      </c>
      <c r="O146" s="78"/>
      <c r="P146" s="78"/>
      <c r="Q146" s="64">
        <v>16.524</v>
      </c>
      <c r="R146" s="195"/>
      <c r="S146" s="239">
        <f t="shared" si="27"/>
        <v>0.6399194485322593</v>
      </c>
      <c r="T146" s="182"/>
      <c r="U146" s="182"/>
    </row>
    <row r="147" spans="1:21" ht="24.75" customHeight="1">
      <c r="A147" s="10" t="s">
        <v>45</v>
      </c>
      <c r="B147" s="235" t="s">
        <v>85</v>
      </c>
      <c r="C147" s="76">
        <f>F147</f>
        <v>12</v>
      </c>
      <c r="D147" s="77"/>
      <c r="E147" s="77"/>
      <c r="F147" s="77">
        <v>12</v>
      </c>
      <c r="G147" s="42"/>
      <c r="H147" s="167">
        <f>I147+J147+K147</f>
        <v>11.791</v>
      </c>
      <c r="I147" s="78"/>
      <c r="J147" s="78"/>
      <c r="K147" s="64">
        <v>11.791</v>
      </c>
      <c r="L147" s="99"/>
      <c r="M147" s="239">
        <f t="shared" si="26"/>
        <v>0.9825833333333334</v>
      </c>
      <c r="N147" s="43">
        <f>O147+P147+Q147</f>
        <v>11.791</v>
      </c>
      <c r="O147" s="78"/>
      <c r="P147" s="78"/>
      <c r="Q147" s="64">
        <v>11.791</v>
      </c>
      <c r="R147" s="195"/>
      <c r="S147" s="239">
        <f t="shared" si="27"/>
        <v>0.9825833333333334</v>
      </c>
      <c r="T147" s="182"/>
      <c r="U147" s="182"/>
    </row>
    <row r="148" spans="1:21" ht="23.25" customHeight="1">
      <c r="A148" s="10" t="s">
        <v>27</v>
      </c>
      <c r="B148" s="283" t="s">
        <v>91</v>
      </c>
      <c r="C148" s="304">
        <f>C149+C150</f>
        <v>16.579</v>
      </c>
      <c r="D148" s="77"/>
      <c r="E148" s="378"/>
      <c r="F148" s="406">
        <f>F149+F150</f>
        <v>16.579</v>
      </c>
      <c r="G148" s="42"/>
      <c r="H148" s="101">
        <f>H149+H150</f>
        <v>14.989</v>
      </c>
      <c r="I148" s="64"/>
      <c r="J148" s="99"/>
      <c r="K148" s="109">
        <f>K149+K150</f>
        <v>14.989</v>
      </c>
      <c r="L148" s="99"/>
      <c r="M148" s="242">
        <f t="shared" si="26"/>
        <v>0.9040955425538332</v>
      </c>
      <c r="N148" s="113">
        <f>N149+N150</f>
        <v>14.989</v>
      </c>
      <c r="O148" s="64"/>
      <c r="P148" s="99"/>
      <c r="Q148" s="109">
        <f>Q149+Q150</f>
        <v>14.989</v>
      </c>
      <c r="R148" s="195"/>
      <c r="S148" s="242">
        <f t="shared" si="27"/>
        <v>0.9040955425538332</v>
      </c>
      <c r="T148" s="182"/>
      <c r="U148" s="182"/>
    </row>
    <row r="149" spans="1:21" ht="25.5" customHeight="1">
      <c r="A149" s="10" t="s">
        <v>44</v>
      </c>
      <c r="B149" s="51" t="s">
        <v>83</v>
      </c>
      <c r="C149" s="76">
        <f>F149</f>
        <v>10.5</v>
      </c>
      <c r="D149" s="77"/>
      <c r="E149" s="77"/>
      <c r="F149" s="77">
        <v>10.5</v>
      </c>
      <c r="G149" s="42"/>
      <c r="H149" s="167">
        <f>I149+J149+K149</f>
        <v>9.269</v>
      </c>
      <c r="I149" s="78"/>
      <c r="J149" s="78"/>
      <c r="K149" s="64">
        <v>9.269</v>
      </c>
      <c r="L149" s="99"/>
      <c r="M149" s="240">
        <f t="shared" si="26"/>
        <v>0.8827619047619047</v>
      </c>
      <c r="N149" s="43">
        <f>O149+P149+Q149</f>
        <v>9.269</v>
      </c>
      <c r="O149" s="78"/>
      <c r="P149" s="78"/>
      <c r="Q149" s="64">
        <v>9.269</v>
      </c>
      <c r="R149" s="195"/>
      <c r="S149" s="240">
        <f t="shared" si="27"/>
        <v>0.8827619047619047</v>
      </c>
      <c r="T149" s="182"/>
      <c r="U149" s="182"/>
    </row>
    <row r="150" spans="1:21" ht="27" customHeight="1">
      <c r="A150" s="10" t="s">
        <v>66</v>
      </c>
      <c r="B150" s="235" t="s">
        <v>85</v>
      </c>
      <c r="C150" s="76">
        <f>F150</f>
        <v>6.079</v>
      </c>
      <c r="D150" s="77"/>
      <c r="E150" s="77"/>
      <c r="F150" s="77">
        <v>6.079</v>
      </c>
      <c r="G150" s="42"/>
      <c r="H150" s="167">
        <f>I150+J150+K150</f>
        <v>5.72</v>
      </c>
      <c r="I150" s="78"/>
      <c r="J150" s="78"/>
      <c r="K150" s="64">
        <v>5.72</v>
      </c>
      <c r="L150" s="99"/>
      <c r="M150" s="239">
        <f t="shared" si="26"/>
        <v>0.9409442342490542</v>
      </c>
      <c r="N150" s="43">
        <f>O150+P150+Q150</f>
        <v>5.72</v>
      </c>
      <c r="O150" s="78"/>
      <c r="P150" s="78"/>
      <c r="Q150" s="64">
        <v>5.72</v>
      </c>
      <c r="R150" s="195"/>
      <c r="S150" s="239">
        <f t="shared" si="27"/>
        <v>0.9409442342490542</v>
      </c>
      <c r="T150" s="182"/>
      <c r="U150" s="182"/>
    </row>
    <row r="151" spans="1:21" ht="22.5" customHeight="1">
      <c r="A151" s="10" t="s">
        <v>36</v>
      </c>
      <c r="B151" s="283" t="s">
        <v>92</v>
      </c>
      <c r="C151" s="304">
        <f>C152+C153</f>
        <v>8.575</v>
      </c>
      <c r="D151" s="77"/>
      <c r="E151" s="378"/>
      <c r="F151" s="406">
        <f>F152+F153</f>
        <v>8.575</v>
      </c>
      <c r="G151" s="42"/>
      <c r="H151" s="101">
        <f>H152+H153</f>
        <v>8.575</v>
      </c>
      <c r="I151" s="64"/>
      <c r="J151" s="99"/>
      <c r="K151" s="109">
        <f>K152+K153</f>
        <v>8.575</v>
      </c>
      <c r="L151" s="99"/>
      <c r="M151" s="227">
        <f t="shared" si="26"/>
        <v>1</v>
      </c>
      <c r="N151" s="113">
        <f>N152+N153</f>
        <v>8.575</v>
      </c>
      <c r="O151" s="64"/>
      <c r="P151" s="99"/>
      <c r="Q151" s="109">
        <f>Q152+Q153</f>
        <v>8.575</v>
      </c>
      <c r="R151" s="195"/>
      <c r="S151" s="227">
        <f t="shared" si="27"/>
        <v>1</v>
      </c>
      <c r="T151" s="182"/>
      <c r="U151" s="182"/>
    </row>
    <row r="152" spans="1:21" ht="25.5" customHeight="1">
      <c r="A152" s="10" t="s">
        <v>9</v>
      </c>
      <c r="B152" s="51" t="s">
        <v>83</v>
      </c>
      <c r="C152" s="76">
        <f>F152</f>
        <v>2.455</v>
      </c>
      <c r="D152" s="77"/>
      <c r="E152" s="77"/>
      <c r="F152" s="77">
        <v>2.455</v>
      </c>
      <c r="G152" s="42"/>
      <c r="H152" s="167">
        <f>I152+J152+K152</f>
        <v>2.455</v>
      </c>
      <c r="I152" s="78"/>
      <c r="J152" s="78"/>
      <c r="K152" s="77">
        <v>2.455</v>
      </c>
      <c r="L152" s="99"/>
      <c r="M152" s="239">
        <f t="shared" si="26"/>
        <v>1</v>
      </c>
      <c r="N152" s="43">
        <f>O152+P152+Q152</f>
        <v>2.455</v>
      </c>
      <c r="O152" s="78"/>
      <c r="P152" s="78"/>
      <c r="Q152" s="77">
        <v>2.455</v>
      </c>
      <c r="R152" s="195"/>
      <c r="S152" s="239">
        <f t="shared" si="27"/>
        <v>1</v>
      </c>
      <c r="T152" s="182"/>
      <c r="U152" s="182"/>
    </row>
    <row r="153" spans="1:21" ht="23.25" customHeight="1">
      <c r="A153" s="10" t="s">
        <v>54</v>
      </c>
      <c r="B153" s="235" t="s">
        <v>85</v>
      </c>
      <c r="C153" s="76">
        <f>F153</f>
        <v>6.12</v>
      </c>
      <c r="D153" s="77"/>
      <c r="E153" s="378"/>
      <c r="F153" s="77">
        <v>6.12</v>
      </c>
      <c r="G153" s="42"/>
      <c r="H153" s="167">
        <f>I153+J153+K153</f>
        <v>6.12</v>
      </c>
      <c r="I153" s="78"/>
      <c r="J153" s="78"/>
      <c r="K153" s="77">
        <v>6.12</v>
      </c>
      <c r="L153" s="99"/>
      <c r="M153" s="239">
        <f t="shared" si="26"/>
        <v>1</v>
      </c>
      <c r="N153" s="43">
        <f>O153+P153+Q153</f>
        <v>6.12</v>
      </c>
      <c r="O153" s="78"/>
      <c r="P153" s="78"/>
      <c r="Q153" s="77">
        <v>6.12</v>
      </c>
      <c r="R153" s="195"/>
      <c r="S153" s="239">
        <f t="shared" si="27"/>
        <v>1</v>
      </c>
      <c r="T153" s="182"/>
      <c r="U153" s="182"/>
    </row>
    <row r="154" spans="1:21" ht="25.5" customHeight="1">
      <c r="A154" s="10" t="s">
        <v>93</v>
      </c>
      <c r="B154" s="283" t="s">
        <v>94</v>
      </c>
      <c r="C154" s="304">
        <f>C155+C156</f>
        <v>8.365</v>
      </c>
      <c r="D154" s="77"/>
      <c r="E154" s="378"/>
      <c r="F154" s="406">
        <f>F155+F156</f>
        <v>8.365</v>
      </c>
      <c r="G154" s="42"/>
      <c r="H154" s="101">
        <f>H155+H156</f>
        <v>8.365</v>
      </c>
      <c r="I154" s="64"/>
      <c r="J154" s="99"/>
      <c r="K154" s="109">
        <f>K155+K156</f>
        <v>8.365</v>
      </c>
      <c r="L154" s="99"/>
      <c r="M154" s="227">
        <f t="shared" si="26"/>
        <v>1</v>
      </c>
      <c r="N154" s="113">
        <f>N155+N156</f>
        <v>8.365</v>
      </c>
      <c r="O154" s="64"/>
      <c r="P154" s="99"/>
      <c r="Q154" s="109">
        <f>Q155+Q156</f>
        <v>8.365</v>
      </c>
      <c r="R154" s="195"/>
      <c r="S154" s="227">
        <f t="shared" si="27"/>
        <v>1</v>
      </c>
      <c r="T154" s="182"/>
      <c r="U154" s="182"/>
    </row>
    <row r="155" spans="1:21" ht="25.5" customHeight="1">
      <c r="A155" s="10" t="s">
        <v>49</v>
      </c>
      <c r="B155" s="51" t="s">
        <v>83</v>
      </c>
      <c r="C155" s="76">
        <f>F155</f>
        <v>2.245</v>
      </c>
      <c r="D155" s="77"/>
      <c r="E155" s="77"/>
      <c r="F155" s="77">
        <v>2.245</v>
      </c>
      <c r="G155" s="42"/>
      <c r="H155" s="167">
        <f>I155+J155+K155</f>
        <v>2.245</v>
      </c>
      <c r="I155" s="78"/>
      <c r="J155" s="78"/>
      <c r="K155" s="77">
        <v>2.245</v>
      </c>
      <c r="L155" s="99"/>
      <c r="M155" s="239">
        <f t="shared" si="26"/>
        <v>1</v>
      </c>
      <c r="N155" s="43">
        <f>O155+P155+Q155</f>
        <v>2.245</v>
      </c>
      <c r="O155" s="78"/>
      <c r="P155" s="78"/>
      <c r="Q155" s="77">
        <v>2.245</v>
      </c>
      <c r="R155" s="195"/>
      <c r="S155" s="239">
        <f t="shared" si="27"/>
        <v>1</v>
      </c>
      <c r="T155" s="182"/>
      <c r="U155" s="182"/>
    </row>
    <row r="156" spans="1:21" ht="24" customHeight="1" thickBot="1">
      <c r="A156" s="35" t="s">
        <v>50</v>
      </c>
      <c r="B156" s="536" t="s">
        <v>85</v>
      </c>
      <c r="C156" s="317">
        <f>F156</f>
        <v>6.12</v>
      </c>
      <c r="D156" s="349"/>
      <c r="E156" s="349"/>
      <c r="F156" s="349">
        <v>6.12</v>
      </c>
      <c r="G156" s="387"/>
      <c r="H156" s="472">
        <f>I156+J156+K156</f>
        <v>6.12</v>
      </c>
      <c r="I156" s="470"/>
      <c r="J156" s="470"/>
      <c r="K156" s="349">
        <v>6.12</v>
      </c>
      <c r="L156" s="223"/>
      <c r="M156" s="315">
        <f t="shared" si="26"/>
        <v>1</v>
      </c>
      <c r="N156" s="469">
        <f>O156+P156+Q156</f>
        <v>6.12</v>
      </c>
      <c r="O156" s="470"/>
      <c r="P156" s="470"/>
      <c r="Q156" s="349">
        <v>6.12</v>
      </c>
      <c r="R156" s="388"/>
      <c r="S156" s="315">
        <f t="shared" si="27"/>
        <v>1</v>
      </c>
      <c r="T156" s="182"/>
      <c r="U156" s="182"/>
    </row>
    <row r="157" spans="1:21" ht="76.5" customHeight="1" thickBot="1">
      <c r="A157" s="25" t="s">
        <v>21</v>
      </c>
      <c r="B157" s="520" t="s">
        <v>169</v>
      </c>
      <c r="C157" s="156">
        <f>C158</f>
        <v>2001.347</v>
      </c>
      <c r="D157" s="66"/>
      <c r="E157" s="139"/>
      <c r="F157" s="66">
        <f>F158</f>
        <v>2001.347</v>
      </c>
      <c r="G157" s="38"/>
      <c r="H157" s="156">
        <f>H158</f>
        <v>1242.344</v>
      </c>
      <c r="I157" s="37"/>
      <c r="J157" s="65"/>
      <c r="K157" s="37">
        <f>K158</f>
        <v>1242.344</v>
      </c>
      <c r="L157" s="65"/>
      <c r="M157" s="226">
        <f>H157/C157</f>
        <v>0.6207539222333759</v>
      </c>
      <c r="N157" s="156">
        <f>N158</f>
        <v>1351.79</v>
      </c>
      <c r="O157" s="37"/>
      <c r="P157" s="65"/>
      <c r="Q157" s="37">
        <f>Q158</f>
        <v>1351.79</v>
      </c>
      <c r="R157" s="196"/>
      <c r="S157" s="226">
        <f>N157/C157</f>
        <v>0.675440091098645</v>
      </c>
      <c r="T157" s="182"/>
      <c r="U157" s="182"/>
    </row>
    <row r="158" spans="1:21" ht="46.5" customHeight="1" thickBot="1">
      <c r="A158" s="490" t="s">
        <v>37</v>
      </c>
      <c r="B158" s="491" t="s">
        <v>75</v>
      </c>
      <c r="C158" s="492">
        <f>D158+E158+F158</f>
        <v>2001.347</v>
      </c>
      <c r="D158" s="493"/>
      <c r="E158" s="493"/>
      <c r="F158" s="494">
        <v>2001.347</v>
      </c>
      <c r="G158" s="495"/>
      <c r="H158" s="496">
        <f>I158+J158+K158</f>
        <v>1242.344</v>
      </c>
      <c r="I158" s="497"/>
      <c r="J158" s="497"/>
      <c r="K158" s="497">
        <v>1242.344</v>
      </c>
      <c r="L158" s="498"/>
      <c r="M158" s="499">
        <f aca="true" t="shared" si="28" ref="M158:M169">H158/C158</f>
        <v>0.6207539222333759</v>
      </c>
      <c r="N158" s="496">
        <f>O158+P158+Q158</f>
        <v>1351.79</v>
      </c>
      <c r="O158" s="497"/>
      <c r="P158" s="497"/>
      <c r="Q158" s="497">
        <v>1351.79</v>
      </c>
      <c r="R158" s="500"/>
      <c r="S158" s="499">
        <f aca="true" t="shared" si="29" ref="S158:S169">N158/C158</f>
        <v>0.675440091098645</v>
      </c>
      <c r="T158" s="182"/>
      <c r="U158" s="182"/>
    </row>
    <row r="159" spans="1:21" ht="40.5" customHeight="1" thickBot="1">
      <c r="A159" s="25" t="s">
        <v>31</v>
      </c>
      <c r="B159" s="520" t="s">
        <v>290</v>
      </c>
      <c r="C159" s="66">
        <f>C160+C163</f>
        <v>350</v>
      </c>
      <c r="D159" s="66"/>
      <c r="E159" s="66"/>
      <c r="F159" s="66">
        <f>F160+F163</f>
        <v>350</v>
      </c>
      <c r="G159" s="501"/>
      <c r="H159" s="66">
        <f>H160+H163</f>
        <v>10.95</v>
      </c>
      <c r="I159" s="66"/>
      <c r="J159" s="66"/>
      <c r="K159" s="66">
        <f>K160+K163</f>
        <v>10.95</v>
      </c>
      <c r="L159" s="65"/>
      <c r="M159" s="226">
        <f t="shared" si="28"/>
        <v>0.031285714285714285</v>
      </c>
      <c r="N159" s="66">
        <f>N160+N163</f>
        <v>10.95</v>
      </c>
      <c r="O159" s="66"/>
      <c r="P159" s="66"/>
      <c r="Q159" s="66">
        <f>Q160+Q163</f>
        <v>10.95</v>
      </c>
      <c r="R159" s="185"/>
      <c r="S159" s="226">
        <f t="shared" si="29"/>
        <v>0.031285714285714285</v>
      </c>
      <c r="T159" s="176"/>
      <c r="U159" s="176"/>
    </row>
    <row r="160" spans="1:21" ht="25.5" customHeight="1">
      <c r="A160" s="357" t="s">
        <v>292</v>
      </c>
      <c r="B160" s="505" t="s">
        <v>291</v>
      </c>
      <c r="C160" s="308">
        <f>C161+C162</f>
        <v>110</v>
      </c>
      <c r="D160" s="268"/>
      <c r="E160" s="269"/>
      <c r="F160" s="268">
        <f>F161+F162</f>
        <v>110</v>
      </c>
      <c r="G160" s="502"/>
      <c r="H160" s="308">
        <f>H161+H162</f>
        <v>10.95</v>
      </c>
      <c r="I160" s="268"/>
      <c r="J160" s="269"/>
      <c r="K160" s="268">
        <f>K161+K162</f>
        <v>10.95</v>
      </c>
      <c r="L160" s="503"/>
      <c r="M160" s="230">
        <f t="shared" si="28"/>
        <v>0.09954545454545453</v>
      </c>
      <c r="N160" s="308">
        <f>N161+N162</f>
        <v>10.95</v>
      </c>
      <c r="O160" s="268"/>
      <c r="P160" s="269"/>
      <c r="Q160" s="268">
        <f>Q161+Q162</f>
        <v>10.95</v>
      </c>
      <c r="R160" s="504"/>
      <c r="S160" s="230">
        <f t="shared" si="29"/>
        <v>0.09954545454545453</v>
      </c>
      <c r="T160" s="176"/>
      <c r="U160" s="176"/>
    </row>
    <row r="161" spans="1:21" ht="39" customHeight="1">
      <c r="A161" s="352" t="s">
        <v>37</v>
      </c>
      <c r="B161" s="429" t="s">
        <v>460</v>
      </c>
      <c r="C161" s="530">
        <f>F161</f>
        <v>60</v>
      </c>
      <c r="D161" s="486"/>
      <c r="E161" s="486"/>
      <c r="F161" s="75">
        <v>60</v>
      </c>
      <c r="G161" s="487"/>
      <c r="H161" s="514">
        <f>I161+J161+K161</f>
        <v>10.95</v>
      </c>
      <c r="I161" s="71"/>
      <c r="J161" s="71"/>
      <c r="K161" s="71">
        <v>10.95</v>
      </c>
      <c r="L161" s="98"/>
      <c r="M161" s="239">
        <f aca="true" t="shared" si="30" ref="M161:M166">H161/C161</f>
        <v>0.1825</v>
      </c>
      <c r="N161" s="73">
        <f>O161+P161+Q161</f>
        <v>10.95</v>
      </c>
      <c r="O161" s="71"/>
      <c r="P161" s="71"/>
      <c r="Q161" s="71">
        <v>10.95</v>
      </c>
      <c r="R161" s="198"/>
      <c r="S161" s="239">
        <f aca="true" t="shared" si="31" ref="S161:S166">N161/C161</f>
        <v>0.1825</v>
      </c>
      <c r="T161" s="176"/>
      <c r="U161" s="176"/>
    </row>
    <row r="162" spans="1:21" ht="48" customHeight="1">
      <c r="A162" s="319" t="s">
        <v>16</v>
      </c>
      <c r="B162" s="51" t="s">
        <v>456</v>
      </c>
      <c r="C162" s="451">
        <f>F162</f>
        <v>50</v>
      </c>
      <c r="D162" s="301"/>
      <c r="E162" s="320"/>
      <c r="F162" s="77">
        <v>50</v>
      </c>
      <c r="G162" s="302"/>
      <c r="H162" s="74">
        <f>I162+J162+K162</f>
        <v>0</v>
      </c>
      <c r="I162" s="64"/>
      <c r="J162" s="64"/>
      <c r="K162" s="64">
        <v>0</v>
      </c>
      <c r="L162" s="99"/>
      <c r="M162" s="239">
        <f t="shared" si="30"/>
        <v>0</v>
      </c>
      <c r="N162" s="58">
        <f>O162+P162+Q162</f>
        <v>0</v>
      </c>
      <c r="O162" s="64"/>
      <c r="P162" s="64"/>
      <c r="Q162" s="64">
        <v>0</v>
      </c>
      <c r="R162" s="195"/>
      <c r="S162" s="239">
        <f t="shared" si="31"/>
        <v>0</v>
      </c>
      <c r="T162" s="176"/>
      <c r="U162" s="176"/>
    </row>
    <row r="163" spans="1:21" ht="14.25" customHeight="1">
      <c r="A163" s="488" t="s">
        <v>293</v>
      </c>
      <c r="B163" s="528" t="s">
        <v>19</v>
      </c>
      <c r="C163" s="452">
        <f>+C164+C165+C166</f>
        <v>240</v>
      </c>
      <c r="D163" s="455"/>
      <c r="E163" s="455"/>
      <c r="F163" s="453">
        <f>+F164+F165+F166</f>
        <v>240</v>
      </c>
      <c r="G163" s="516"/>
      <c r="H163" s="453">
        <f>+H164+H165+H166</f>
        <v>0</v>
      </c>
      <c r="I163" s="455"/>
      <c r="J163" s="455"/>
      <c r="K163" s="453">
        <f>+K164+K165+K166</f>
        <v>0</v>
      </c>
      <c r="L163" s="121"/>
      <c r="M163" s="231">
        <f t="shared" si="30"/>
        <v>0</v>
      </c>
      <c r="N163" s="453">
        <f>+N164+N165+N166</f>
        <v>0</v>
      </c>
      <c r="O163" s="455"/>
      <c r="P163" s="455"/>
      <c r="Q163" s="453">
        <f>+Q164+Q165+Q166</f>
        <v>0</v>
      </c>
      <c r="R163" s="322"/>
      <c r="S163" s="240">
        <f t="shared" si="31"/>
        <v>0</v>
      </c>
      <c r="T163" s="176"/>
      <c r="U163" s="176"/>
    </row>
    <row r="164" spans="1:21" ht="24" customHeight="1">
      <c r="A164" s="489" t="s">
        <v>37</v>
      </c>
      <c r="B164" s="51" t="s">
        <v>294</v>
      </c>
      <c r="C164" s="451">
        <f>F164</f>
        <v>70</v>
      </c>
      <c r="D164" s="301"/>
      <c r="E164" s="301"/>
      <c r="F164" s="77">
        <v>70</v>
      </c>
      <c r="G164" s="302"/>
      <c r="H164" s="74">
        <f>I164+J164+K164</f>
        <v>0</v>
      </c>
      <c r="I164" s="64"/>
      <c r="J164" s="64"/>
      <c r="K164" s="64">
        <v>0</v>
      </c>
      <c r="L164" s="99"/>
      <c r="M164" s="240">
        <f t="shared" si="30"/>
        <v>0</v>
      </c>
      <c r="N164" s="58">
        <f>O164+P164+Q164</f>
        <v>0</v>
      </c>
      <c r="O164" s="64"/>
      <c r="P164" s="64"/>
      <c r="Q164" s="64">
        <v>0</v>
      </c>
      <c r="R164" s="195"/>
      <c r="S164" s="240">
        <f t="shared" si="31"/>
        <v>0</v>
      </c>
      <c r="T164" s="176"/>
      <c r="U164" s="176"/>
    </row>
    <row r="165" spans="1:21" ht="36.75" customHeight="1">
      <c r="A165" s="489" t="s">
        <v>16</v>
      </c>
      <c r="B165" s="51" t="s">
        <v>295</v>
      </c>
      <c r="C165" s="451">
        <f>F165</f>
        <v>120</v>
      </c>
      <c r="D165" s="301"/>
      <c r="E165" s="301"/>
      <c r="F165" s="77">
        <v>120</v>
      </c>
      <c r="G165" s="302"/>
      <c r="H165" s="74">
        <f>I165+J165+K165</f>
        <v>0</v>
      </c>
      <c r="I165" s="64"/>
      <c r="J165" s="64"/>
      <c r="K165" s="64">
        <v>0</v>
      </c>
      <c r="L165" s="99"/>
      <c r="M165" s="240">
        <f t="shared" si="30"/>
        <v>0</v>
      </c>
      <c r="N165" s="58">
        <f>O165+P165+Q165</f>
        <v>0</v>
      </c>
      <c r="O165" s="64"/>
      <c r="P165" s="64"/>
      <c r="Q165" s="64">
        <v>0</v>
      </c>
      <c r="R165" s="195"/>
      <c r="S165" s="240">
        <f t="shared" si="31"/>
        <v>0</v>
      </c>
      <c r="T165" s="176"/>
      <c r="U165" s="176"/>
    </row>
    <row r="166" spans="1:21" ht="39.75" customHeight="1" thickBot="1">
      <c r="A166" s="542" t="s">
        <v>35</v>
      </c>
      <c r="B166" s="465" t="s">
        <v>461</v>
      </c>
      <c r="C166" s="537">
        <f>F166</f>
        <v>50</v>
      </c>
      <c r="D166" s="538"/>
      <c r="E166" s="538"/>
      <c r="F166" s="349">
        <v>50</v>
      </c>
      <c r="G166" s="539"/>
      <c r="H166" s="540">
        <f>I166+J166+K166</f>
        <v>0</v>
      </c>
      <c r="I166" s="386"/>
      <c r="J166" s="386"/>
      <c r="K166" s="386">
        <v>0</v>
      </c>
      <c r="L166" s="223"/>
      <c r="M166" s="315">
        <f t="shared" si="30"/>
        <v>0</v>
      </c>
      <c r="N166" s="474">
        <f>O166+P166+Q166</f>
        <v>0</v>
      </c>
      <c r="O166" s="386"/>
      <c r="P166" s="386"/>
      <c r="Q166" s="386">
        <v>0</v>
      </c>
      <c r="R166" s="388"/>
      <c r="S166" s="315">
        <f t="shared" si="31"/>
        <v>0</v>
      </c>
      <c r="T166" s="176"/>
      <c r="U166" s="176"/>
    </row>
    <row r="167" spans="1:21" ht="63.75" customHeight="1" thickBot="1">
      <c r="A167" s="25" t="s">
        <v>25</v>
      </c>
      <c r="B167" s="541" t="s">
        <v>145</v>
      </c>
      <c r="C167" s="156">
        <f>C168+C169</f>
        <v>200</v>
      </c>
      <c r="D167" s="66"/>
      <c r="E167" s="139"/>
      <c r="F167" s="66">
        <f>F168+F169</f>
        <v>200</v>
      </c>
      <c r="G167" s="38"/>
      <c r="H167" s="158">
        <f>H168+H169</f>
        <v>22.835</v>
      </c>
      <c r="I167" s="66"/>
      <c r="J167" s="139"/>
      <c r="K167" s="66">
        <f>K168+K169</f>
        <v>22.835</v>
      </c>
      <c r="L167" s="65"/>
      <c r="M167" s="226">
        <f t="shared" si="28"/>
        <v>0.114175</v>
      </c>
      <c r="N167" s="66">
        <f>N168+N169</f>
        <v>22.835</v>
      </c>
      <c r="O167" s="66"/>
      <c r="P167" s="139"/>
      <c r="Q167" s="66">
        <f>Q168+Q169</f>
        <v>22.835</v>
      </c>
      <c r="R167" s="185"/>
      <c r="S167" s="226">
        <f t="shared" si="29"/>
        <v>0.114175</v>
      </c>
      <c r="T167" s="176"/>
      <c r="U167" s="176"/>
    </row>
    <row r="168" spans="1:21" ht="37.5" customHeight="1">
      <c r="A168" s="11" t="s">
        <v>37</v>
      </c>
      <c r="B168" s="262" t="s">
        <v>146</v>
      </c>
      <c r="C168" s="243">
        <f>D168+E168+F168</f>
        <v>50</v>
      </c>
      <c r="D168" s="75"/>
      <c r="E168" s="75"/>
      <c r="F168" s="75">
        <v>50</v>
      </c>
      <c r="G168" s="72"/>
      <c r="H168" s="514">
        <f>I168+J168+K168</f>
        <v>2.835</v>
      </c>
      <c r="I168" s="71"/>
      <c r="J168" s="71"/>
      <c r="K168" s="75">
        <v>2.835</v>
      </c>
      <c r="L168" s="98"/>
      <c r="M168" s="239">
        <f t="shared" si="28"/>
        <v>0.0567</v>
      </c>
      <c r="N168" s="73">
        <f>O168+P168+Q168</f>
        <v>2.835</v>
      </c>
      <c r="O168" s="71"/>
      <c r="P168" s="71"/>
      <c r="Q168" s="75">
        <v>2.835</v>
      </c>
      <c r="R168" s="198"/>
      <c r="S168" s="239">
        <f t="shared" si="29"/>
        <v>0.0567</v>
      </c>
      <c r="T168" s="182"/>
      <c r="U168" s="182"/>
    </row>
    <row r="169" spans="1:21" ht="50.25" customHeight="1" thickBot="1">
      <c r="A169" s="27" t="s">
        <v>16</v>
      </c>
      <c r="B169" s="235" t="s">
        <v>147</v>
      </c>
      <c r="C169" s="515">
        <f>D169+E169+F169</f>
        <v>150</v>
      </c>
      <c r="D169" s="457"/>
      <c r="E169" s="457"/>
      <c r="F169" s="457">
        <v>150</v>
      </c>
      <c r="G169" s="68"/>
      <c r="H169" s="74">
        <f>I169+J169+K169</f>
        <v>20</v>
      </c>
      <c r="I169" s="64"/>
      <c r="J169" s="64"/>
      <c r="K169" s="77">
        <v>20</v>
      </c>
      <c r="L169" s="99"/>
      <c r="M169" s="239">
        <f t="shared" si="28"/>
        <v>0.13333333333333333</v>
      </c>
      <c r="N169" s="58">
        <f>O169+P169+Q169</f>
        <v>20</v>
      </c>
      <c r="O169" s="64"/>
      <c r="P169" s="64"/>
      <c r="Q169" s="77">
        <v>20</v>
      </c>
      <c r="R169" s="195"/>
      <c r="S169" s="239">
        <f t="shared" si="29"/>
        <v>0.13333333333333333</v>
      </c>
      <c r="T169" s="182"/>
      <c r="U169" s="182"/>
    </row>
    <row r="170" spans="1:21" ht="105.75" customHeight="1" thickBot="1">
      <c r="A170" s="24" t="s">
        <v>33</v>
      </c>
      <c r="B170" s="531" t="s">
        <v>152</v>
      </c>
      <c r="C170" s="158">
        <f>C171+C174+C178+C190</f>
        <v>1589.6599999999999</v>
      </c>
      <c r="D170" s="158"/>
      <c r="E170" s="158"/>
      <c r="F170" s="158">
        <f>F171+F174+F178+F190</f>
        <v>1589.6599999999999</v>
      </c>
      <c r="G170" s="132"/>
      <c r="H170" s="158">
        <f>H171+H174+H178+H190</f>
        <v>592.521</v>
      </c>
      <c r="I170" s="158"/>
      <c r="J170" s="158"/>
      <c r="K170" s="158">
        <f>K171+K174+K178+K190</f>
        <v>592.521</v>
      </c>
      <c r="L170" s="106"/>
      <c r="M170" s="226">
        <f aca="true" t="shared" si="32" ref="M170:M177">H170/C170</f>
        <v>0.3727344211969855</v>
      </c>
      <c r="N170" s="158">
        <f>N171+N174+N178+N190</f>
        <v>432.019</v>
      </c>
      <c r="O170" s="158"/>
      <c r="P170" s="158"/>
      <c r="Q170" s="158">
        <f>Q171+Q174+Q178+Q190</f>
        <v>432.019</v>
      </c>
      <c r="R170" s="196"/>
      <c r="S170" s="226">
        <f aca="true" t="shared" si="33" ref="S170:S177">N170/C170</f>
        <v>0.27176817684284693</v>
      </c>
      <c r="T170" s="182"/>
      <c r="U170" s="182"/>
    </row>
    <row r="171" spans="1:21" ht="18" customHeight="1">
      <c r="A171" s="54" t="s">
        <v>124</v>
      </c>
      <c r="B171" s="528" t="s">
        <v>65</v>
      </c>
      <c r="C171" s="454">
        <f>C172+C173</f>
        <v>300</v>
      </c>
      <c r="D171" s="455"/>
      <c r="E171" s="456"/>
      <c r="F171" s="360">
        <f>F172+F173</f>
        <v>300</v>
      </c>
      <c r="G171" s="131"/>
      <c r="H171" s="454">
        <f>H172+H173</f>
        <v>36.91</v>
      </c>
      <c r="I171" s="455"/>
      <c r="J171" s="456"/>
      <c r="K171" s="360">
        <f>K172+K173</f>
        <v>36.91</v>
      </c>
      <c r="L171" s="133"/>
      <c r="M171" s="232">
        <f t="shared" si="32"/>
        <v>0.12303333333333333</v>
      </c>
      <c r="N171" s="55">
        <f>N172+N173</f>
        <v>66.794</v>
      </c>
      <c r="O171" s="121"/>
      <c r="P171" s="133"/>
      <c r="Q171" s="165">
        <f>Q172+Q173</f>
        <v>66.794</v>
      </c>
      <c r="R171" s="195"/>
      <c r="S171" s="232">
        <f t="shared" si="33"/>
        <v>0.22264666666666666</v>
      </c>
      <c r="T171" s="182"/>
      <c r="U171" s="182"/>
    </row>
    <row r="172" spans="1:21" ht="34.5" customHeight="1">
      <c r="A172" s="41" t="s">
        <v>37</v>
      </c>
      <c r="B172" s="107" t="s">
        <v>153</v>
      </c>
      <c r="C172" s="76">
        <f>F172</f>
        <v>100</v>
      </c>
      <c r="D172" s="77"/>
      <c r="E172" s="378"/>
      <c r="F172" s="77">
        <v>100</v>
      </c>
      <c r="G172" s="42"/>
      <c r="H172" s="58">
        <f>K172</f>
        <v>36.91</v>
      </c>
      <c r="I172" s="64"/>
      <c r="J172" s="99"/>
      <c r="K172" s="64">
        <v>36.91</v>
      </c>
      <c r="L172" s="99"/>
      <c r="M172" s="239">
        <f t="shared" si="32"/>
        <v>0.3691</v>
      </c>
      <c r="N172" s="58">
        <f>Q172</f>
        <v>36.91</v>
      </c>
      <c r="O172" s="64"/>
      <c r="P172" s="99"/>
      <c r="Q172" s="64">
        <v>36.91</v>
      </c>
      <c r="R172" s="195"/>
      <c r="S172" s="239">
        <f t="shared" si="33"/>
        <v>0.3691</v>
      </c>
      <c r="T172" s="182"/>
      <c r="U172" s="182"/>
    </row>
    <row r="173" spans="1:21" ht="61.5" customHeight="1">
      <c r="A173" s="41" t="s">
        <v>16</v>
      </c>
      <c r="B173" s="270" t="s">
        <v>154</v>
      </c>
      <c r="C173" s="76">
        <f>F173</f>
        <v>200</v>
      </c>
      <c r="D173" s="77"/>
      <c r="E173" s="378"/>
      <c r="F173" s="77">
        <v>200</v>
      </c>
      <c r="G173" s="42"/>
      <c r="H173" s="58">
        <f>K173</f>
        <v>0</v>
      </c>
      <c r="I173" s="64"/>
      <c r="J173" s="99"/>
      <c r="K173" s="64">
        <v>0</v>
      </c>
      <c r="L173" s="99"/>
      <c r="M173" s="239">
        <f>H173/C173</f>
        <v>0</v>
      </c>
      <c r="N173" s="58">
        <f>Q173</f>
        <v>29.884</v>
      </c>
      <c r="O173" s="64"/>
      <c r="P173" s="99"/>
      <c r="Q173" s="64">
        <v>29.884</v>
      </c>
      <c r="R173" s="195"/>
      <c r="S173" s="239">
        <f>N173/C173</f>
        <v>0.14942</v>
      </c>
      <c r="T173" s="182"/>
      <c r="U173" s="182"/>
    </row>
    <row r="174" spans="1:21" ht="39.75" customHeight="1">
      <c r="A174" s="54" t="s">
        <v>125</v>
      </c>
      <c r="B174" s="527" t="s">
        <v>12</v>
      </c>
      <c r="C174" s="454">
        <f>SUM(C175:C177)</f>
        <v>300</v>
      </c>
      <c r="D174" s="77"/>
      <c r="E174" s="378"/>
      <c r="F174" s="415">
        <f>SUM(F175:F177)</f>
        <v>300</v>
      </c>
      <c r="G174" s="42"/>
      <c r="H174" s="454">
        <f>SUM(H175:H177)</f>
        <v>299.86199999999997</v>
      </c>
      <c r="I174" s="77"/>
      <c r="J174" s="378"/>
      <c r="K174" s="415">
        <f>SUM(K175:K177)</f>
        <v>299.86199999999997</v>
      </c>
      <c r="L174" s="99"/>
      <c r="M174" s="232">
        <f t="shared" si="32"/>
        <v>0.9995399999999999</v>
      </c>
      <c r="N174" s="55">
        <f>SUM(N175:N177)</f>
        <v>109.476</v>
      </c>
      <c r="O174" s="64"/>
      <c r="P174" s="99"/>
      <c r="Q174" s="114">
        <f>SUM(Q175:Q177)</f>
        <v>109.476</v>
      </c>
      <c r="R174" s="195"/>
      <c r="S174" s="232">
        <f t="shared" si="33"/>
        <v>0.36492</v>
      </c>
      <c r="T174" s="182"/>
      <c r="U174" s="182"/>
    </row>
    <row r="175" spans="1:21" ht="52.5" customHeight="1">
      <c r="A175" s="41" t="s">
        <v>37</v>
      </c>
      <c r="B175" s="107" t="s">
        <v>170</v>
      </c>
      <c r="C175" s="76">
        <f>F175</f>
        <v>44.37</v>
      </c>
      <c r="D175" s="77"/>
      <c r="E175" s="378"/>
      <c r="F175" s="77">
        <v>44.37</v>
      </c>
      <c r="G175" s="42"/>
      <c r="H175" s="58">
        <f>K175</f>
        <v>44.37</v>
      </c>
      <c r="I175" s="64"/>
      <c r="J175" s="99"/>
      <c r="K175" s="64">
        <v>44.37</v>
      </c>
      <c r="L175" s="99"/>
      <c r="M175" s="239">
        <f t="shared" si="32"/>
        <v>1</v>
      </c>
      <c r="N175" s="58">
        <f>Q175</f>
        <v>44.37</v>
      </c>
      <c r="O175" s="64"/>
      <c r="P175" s="99"/>
      <c r="Q175" s="64">
        <v>44.37</v>
      </c>
      <c r="R175" s="195"/>
      <c r="S175" s="239">
        <f t="shared" si="33"/>
        <v>1</v>
      </c>
      <c r="T175" s="182"/>
      <c r="U175" s="182"/>
    </row>
    <row r="176" spans="1:21" ht="73.5" customHeight="1">
      <c r="A176" s="41" t="s">
        <v>16</v>
      </c>
      <c r="B176" s="107" t="s">
        <v>171</v>
      </c>
      <c r="C176" s="76">
        <f>F176</f>
        <v>65.24</v>
      </c>
      <c r="D176" s="77"/>
      <c r="E176" s="378"/>
      <c r="F176" s="77">
        <v>65.24</v>
      </c>
      <c r="G176" s="42"/>
      <c r="H176" s="58">
        <f>K176</f>
        <v>65.106</v>
      </c>
      <c r="I176" s="64"/>
      <c r="J176" s="99"/>
      <c r="K176" s="64">
        <v>65.106</v>
      </c>
      <c r="L176" s="99"/>
      <c r="M176" s="239">
        <f t="shared" si="32"/>
        <v>0.9979460453709381</v>
      </c>
      <c r="N176" s="58">
        <f>Q176</f>
        <v>65.106</v>
      </c>
      <c r="O176" s="64"/>
      <c r="P176" s="99"/>
      <c r="Q176" s="64">
        <v>65.106</v>
      </c>
      <c r="R176" s="195"/>
      <c r="S176" s="239">
        <f t="shared" si="33"/>
        <v>0.9979460453709381</v>
      </c>
      <c r="T176" s="182"/>
      <c r="U176" s="182"/>
    </row>
    <row r="177" spans="1:21" ht="49.5" customHeight="1">
      <c r="A177" s="41" t="s">
        <v>35</v>
      </c>
      <c r="B177" s="107" t="s">
        <v>172</v>
      </c>
      <c r="C177" s="76">
        <f>F177</f>
        <v>190.39</v>
      </c>
      <c r="D177" s="77"/>
      <c r="E177" s="378"/>
      <c r="F177" s="77">
        <v>190.39</v>
      </c>
      <c r="G177" s="42"/>
      <c r="H177" s="58">
        <f>K177</f>
        <v>190.386</v>
      </c>
      <c r="I177" s="64"/>
      <c r="J177" s="99"/>
      <c r="K177" s="64">
        <v>190.386</v>
      </c>
      <c r="L177" s="99"/>
      <c r="M177" s="239">
        <f t="shared" si="32"/>
        <v>0.9999789904931983</v>
      </c>
      <c r="N177" s="58">
        <f>Q177</f>
        <v>0</v>
      </c>
      <c r="O177" s="64"/>
      <c r="P177" s="99"/>
      <c r="Q177" s="64">
        <v>0</v>
      </c>
      <c r="R177" s="195"/>
      <c r="S177" s="239">
        <f t="shared" si="33"/>
        <v>0</v>
      </c>
      <c r="T177" s="182"/>
      <c r="U177" s="182"/>
    </row>
    <row r="178" spans="1:21" ht="18.75" customHeight="1">
      <c r="A178" s="54" t="s">
        <v>126</v>
      </c>
      <c r="B178" s="528" t="s">
        <v>19</v>
      </c>
      <c r="C178" s="454">
        <f>C179+C180+C181+C182+C183+C184+C185+C186+C187+C188+C189</f>
        <v>751.1599999999999</v>
      </c>
      <c r="D178" s="455"/>
      <c r="E178" s="456"/>
      <c r="F178" s="415">
        <f>F179+F180+F181+F182+F183+F184+F185+F186+F187+F188+F189</f>
        <v>751.1599999999999</v>
      </c>
      <c r="G178" s="42"/>
      <c r="H178" s="454">
        <f>H179+H180+H181+H182+H183+H184+H185+H186+H187+H188+H189</f>
        <v>255.749</v>
      </c>
      <c r="I178" s="455"/>
      <c r="J178" s="456"/>
      <c r="K178" s="415">
        <f>K179+K180+K181+K182+K183+K184+K185+K186+K187+K188+K189</f>
        <v>255.749</v>
      </c>
      <c r="L178" s="99"/>
      <c r="M178" s="231">
        <f aca="true" t="shared" si="34" ref="M178:M190">H178/C178</f>
        <v>0.3404720698652751</v>
      </c>
      <c r="N178" s="55">
        <f>N179+N180+N181+N182+N183+N184+N185+N186+N187+N188+N189</f>
        <v>255.749</v>
      </c>
      <c r="O178" s="121"/>
      <c r="P178" s="133"/>
      <c r="Q178" s="114">
        <f>Q179+Q180+Q181+Q182+Q183+Q184+Q185+Q186+Q187+Q188+Q189</f>
        <v>255.749</v>
      </c>
      <c r="R178" s="195"/>
      <c r="S178" s="231">
        <f aca="true" t="shared" si="35" ref="S178:S190">N178/C178</f>
        <v>0.3404720698652751</v>
      </c>
      <c r="T178" s="182"/>
      <c r="U178" s="182"/>
    </row>
    <row r="179" spans="1:21" ht="52.5" customHeight="1">
      <c r="A179" s="11" t="s">
        <v>37</v>
      </c>
      <c r="B179" s="107" t="s">
        <v>186</v>
      </c>
      <c r="C179" s="76">
        <f aca="true" t="shared" si="36" ref="C179:C192">F179</f>
        <v>150.025</v>
      </c>
      <c r="D179" s="77"/>
      <c r="E179" s="378"/>
      <c r="F179" s="77">
        <v>150.025</v>
      </c>
      <c r="G179" s="42"/>
      <c r="H179" s="58">
        <f aca="true" t="shared" si="37" ref="H179:H189">K179</f>
        <v>45.007</v>
      </c>
      <c r="I179" s="64"/>
      <c r="J179" s="99"/>
      <c r="K179" s="64">
        <v>45.007</v>
      </c>
      <c r="L179" s="99"/>
      <c r="M179" s="240">
        <f t="shared" si="34"/>
        <v>0.29999666722212964</v>
      </c>
      <c r="N179" s="58">
        <f aca="true" t="shared" si="38" ref="N179:N189">Q179</f>
        <v>45.007</v>
      </c>
      <c r="O179" s="64"/>
      <c r="P179" s="99"/>
      <c r="Q179" s="64">
        <v>45.007</v>
      </c>
      <c r="R179" s="195"/>
      <c r="S179" s="240">
        <f t="shared" si="35"/>
        <v>0.29999666722212964</v>
      </c>
      <c r="T179" s="182"/>
      <c r="U179" s="182"/>
    </row>
    <row r="180" spans="1:21" ht="74.25" customHeight="1">
      <c r="A180" s="41" t="s">
        <v>16</v>
      </c>
      <c r="B180" s="107" t="s">
        <v>187</v>
      </c>
      <c r="C180" s="76">
        <f t="shared" si="36"/>
        <v>70</v>
      </c>
      <c r="D180" s="77"/>
      <c r="E180" s="378"/>
      <c r="F180" s="77">
        <v>70</v>
      </c>
      <c r="G180" s="42"/>
      <c r="H180" s="58">
        <f t="shared" si="37"/>
        <v>0</v>
      </c>
      <c r="I180" s="64"/>
      <c r="J180" s="99"/>
      <c r="K180" s="64">
        <v>0</v>
      </c>
      <c r="L180" s="99"/>
      <c r="M180" s="240">
        <f t="shared" si="34"/>
        <v>0</v>
      </c>
      <c r="N180" s="58">
        <f t="shared" si="38"/>
        <v>0</v>
      </c>
      <c r="O180" s="64"/>
      <c r="P180" s="99"/>
      <c r="Q180" s="64">
        <v>0</v>
      </c>
      <c r="R180" s="195"/>
      <c r="S180" s="240">
        <f t="shared" si="35"/>
        <v>0</v>
      </c>
      <c r="T180" s="182"/>
      <c r="U180" s="182"/>
    </row>
    <row r="181" spans="1:21" ht="46.5" customHeight="1">
      <c r="A181" s="41" t="s">
        <v>35</v>
      </c>
      <c r="B181" s="107" t="s">
        <v>188</v>
      </c>
      <c r="C181" s="76">
        <f t="shared" si="36"/>
        <v>81</v>
      </c>
      <c r="D181" s="77"/>
      <c r="E181" s="378"/>
      <c r="F181" s="77">
        <v>81</v>
      </c>
      <c r="G181" s="42"/>
      <c r="H181" s="58">
        <f t="shared" si="37"/>
        <v>81</v>
      </c>
      <c r="I181" s="64"/>
      <c r="J181" s="99"/>
      <c r="K181" s="77">
        <v>81</v>
      </c>
      <c r="L181" s="99"/>
      <c r="M181" s="240">
        <f t="shared" si="34"/>
        <v>1</v>
      </c>
      <c r="N181" s="58">
        <f t="shared" si="38"/>
        <v>81</v>
      </c>
      <c r="O181" s="64"/>
      <c r="P181" s="99"/>
      <c r="Q181" s="77">
        <v>81</v>
      </c>
      <c r="R181" s="195"/>
      <c r="S181" s="240">
        <f t="shared" si="35"/>
        <v>1</v>
      </c>
      <c r="T181" s="182"/>
      <c r="U181" s="182"/>
    </row>
    <row r="182" spans="1:21" ht="36" customHeight="1">
      <c r="A182" s="41" t="s">
        <v>26</v>
      </c>
      <c r="B182" s="107" t="s">
        <v>189</v>
      </c>
      <c r="C182" s="76">
        <f t="shared" si="36"/>
        <v>60.443</v>
      </c>
      <c r="D182" s="77"/>
      <c r="E182" s="378"/>
      <c r="F182" s="77">
        <v>60.443</v>
      </c>
      <c r="G182" s="42"/>
      <c r="H182" s="58">
        <f t="shared" si="37"/>
        <v>0</v>
      </c>
      <c r="I182" s="64"/>
      <c r="J182" s="99"/>
      <c r="K182" s="64">
        <v>0</v>
      </c>
      <c r="L182" s="99"/>
      <c r="M182" s="240">
        <f t="shared" si="34"/>
        <v>0</v>
      </c>
      <c r="N182" s="58">
        <f t="shared" si="38"/>
        <v>0</v>
      </c>
      <c r="O182" s="64"/>
      <c r="P182" s="99"/>
      <c r="Q182" s="64">
        <v>0</v>
      </c>
      <c r="R182" s="195"/>
      <c r="S182" s="240">
        <f t="shared" si="35"/>
        <v>0</v>
      </c>
      <c r="T182" s="182"/>
      <c r="U182" s="182"/>
    </row>
    <row r="183" spans="1:21" ht="36" customHeight="1">
      <c r="A183" s="41" t="s">
        <v>27</v>
      </c>
      <c r="B183" s="107" t="s">
        <v>190</v>
      </c>
      <c r="C183" s="76">
        <f t="shared" si="36"/>
        <v>99.9</v>
      </c>
      <c r="D183" s="77"/>
      <c r="E183" s="378"/>
      <c r="F183" s="77">
        <v>99.9</v>
      </c>
      <c r="G183" s="42"/>
      <c r="H183" s="58">
        <f t="shared" si="37"/>
        <v>0</v>
      </c>
      <c r="I183" s="64"/>
      <c r="J183" s="99"/>
      <c r="K183" s="64">
        <v>0</v>
      </c>
      <c r="L183" s="99"/>
      <c r="M183" s="240">
        <f t="shared" si="34"/>
        <v>0</v>
      </c>
      <c r="N183" s="58">
        <f t="shared" si="38"/>
        <v>0</v>
      </c>
      <c r="O183" s="64"/>
      <c r="P183" s="99"/>
      <c r="Q183" s="64">
        <v>0</v>
      </c>
      <c r="R183" s="195"/>
      <c r="S183" s="240">
        <f t="shared" si="35"/>
        <v>0</v>
      </c>
      <c r="T183" s="182"/>
      <c r="U183" s="182"/>
    </row>
    <row r="184" spans="1:21" ht="61.5" customHeight="1">
      <c r="A184" s="41" t="s">
        <v>36</v>
      </c>
      <c r="B184" s="107" t="s">
        <v>191</v>
      </c>
      <c r="C184" s="76">
        <f t="shared" si="36"/>
        <v>50</v>
      </c>
      <c r="D184" s="77"/>
      <c r="E184" s="378"/>
      <c r="F184" s="77">
        <v>50</v>
      </c>
      <c r="G184" s="42"/>
      <c r="H184" s="58">
        <f>K184</f>
        <v>0</v>
      </c>
      <c r="I184" s="64"/>
      <c r="J184" s="99"/>
      <c r="K184" s="64">
        <v>0</v>
      </c>
      <c r="L184" s="99"/>
      <c r="M184" s="240">
        <f>H184/C184</f>
        <v>0</v>
      </c>
      <c r="N184" s="58">
        <f>Q184</f>
        <v>0</v>
      </c>
      <c r="O184" s="64"/>
      <c r="P184" s="99"/>
      <c r="Q184" s="64">
        <v>0</v>
      </c>
      <c r="R184" s="195"/>
      <c r="S184" s="240">
        <f>N184/C184</f>
        <v>0</v>
      </c>
      <c r="T184" s="182"/>
      <c r="U184" s="182"/>
    </row>
    <row r="185" spans="1:21" ht="36" customHeight="1">
      <c r="A185" s="41" t="s">
        <v>93</v>
      </c>
      <c r="B185" s="107" t="s">
        <v>192</v>
      </c>
      <c r="C185" s="76">
        <f t="shared" si="36"/>
        <v>15</v>
      </c>
      <c r="D185" s="77"/>
      <c r="E185" s="378"/>
      <c r="F185" s="77">
        <v>15</v>
      </c>
      <c r="G185" s="42"/>
      <c r="H185" s="58">
        <f>K185</f>
        <v>0</v>
      </c>
      <c r="I185" s="64"/>
      <c r="J185" s="99"/>
      <c r="K185" s="64">
        <v>0</v>
      </c>
      <c r="L185" s="99"/>
      <c r="M185" s="240">
        <f>H185/C185</f>
        <v>0</v>
      </c>
      <c r="N185" s="58">
        <f>Q185</f>
        <v>0</v>
      </c>
      <c r="O185" s="64"/>
      <c r="P185" s="99"/>
      <c r="Q185" s="64">
        <v>0</v>
      </c>
      <c r="R185" s="195"/>
      <c r="S185" s="240">
        <f>N185/C185</f>
        <v>0</v>
      </c>
      <c r="T185" s="182"/>
      <c r="U185" s="182"/>
    </row>
    <row r="186" spans="1:21" ht="65.25" customHeight="1">
      <c r="A186" s="41" t="s">
        <v>59</v>
      </c>
      <c r="B186" s="107" t="s">
        <v>193</v>
      </c>
      <c r="C186" s="76">
        <f t="shared" si="36"/>
        <v>20</v>
      </c>
      <c r="D186" s="77"/>
      <c r="E186" s="378"/>
      <c r="F186" s="77">
        <v>20</v>
      </c>
      <c r="G186" s="42"/>
      <c r="H186" s="58">
        <f>K186</f>
        <v>0</v>
      </c>
      <c r="I186" s="64"/>
      <c r="J186" s="99"/>
      <c r="K186" s="64">
        <v>0</v>
      </c>
      <c r="L186" s="99"/>
      <c r="M186" s="240">
        <f>H186/C186</f>
        <v>0</v>
      </c>
      <c r="N186" s="58">
        <f>Q186</f>
        <v>0</v>
      </c>
      <c r="O186" s="64"/>
      <c r="P186" s="99"/>
      <c r="Q186" s="64">
        <v>0</v>
      </c>
      <c r="R186" s="195"/>
      <c r="S186" s="240">
        <f>N186/C186</f>
        <v>0</v>
      </c>
      <c r="T186" s="182"/>
      <c r="U186" s="182"/>
    </row>
    <row r="187" spans="1:21" ht="36" customHeight="1">
      <c r="A187" s="41" t="s">
        <v>95</v>
      </c>
      <c r="B187" s="107" t="s">
        <v>194</v>
      </c>
      <c r="C187" s="76">
        <f t="shared" si="36"/>
        <v>73.929</v>
      </c>
      <c r="D187" s="77"/>
      <c r="E187" s="378"/>
      <c r="F187" s="77">
        <v>73.929</v>
      </c>
      <c r="G187" s="42"/>
      <c r="H187" s="58">
        <f t="shared" si="37"/>
        <v>0</v>
      </c>
      <c r="I187" s="64"/>
      <c r="J187" s="99"/>
      <c r="K187" s="64">
        <v>0</v>
      </c>
      <c r="L187" s="99"/>
      <c r="M187" s="240">
        <f t="shared" si="34"/>
        <v>0</v>
      </c>
      <c r="N187" s="58">
        <f t="shared" si="38"/>
        <v>0</v>
      </c>
      <c r="O187" s="64"/>
      <c r="P187" s="99"/>
      <c r="Q187" s="64">
        <v>0</v>
      </c>
      <c r="R187" s="195"/>
      <c r="S187" s="240">
        <f t="shared" si="35"/>
        <v>0</v>
      </c>
      <c r="T187" s="182"/>
      <c r="U187" s="182"/>
    </row>
    <row r="188" spans="1:21" ht="36" customHeight="1">
      <c r="A188" s="41" t="s">
        <v>34</v>
      </c>
      <c r="B188" s="107" t="s">
        <v>195</v>
      </c>
      <c r="C188" s="76">
        <f t="shared" si="36"/>
        <v>40.863</v>
      </c>
      <c r="D188" s="77"/>
      <c r="E188" s="378"/>
      <c r="F188" s="77">
        <v>40.863</v>
      </c>
      <c r="G188" s="42"/>
      <c r="H188" s="58">
        <f>K188</f>
        <v>39.742</v>
      </c>
      <c r="I188" s="64"/>
      <c r="J188" s="99"/>
      <c r="K188" s="64">
        <v>39.742</v>
      </c>
      <c r="L188" s="99"/>
      <c r="M188" s="240">
        <f>H188/C188</f>
        <v>0.9725668697844014</v>
      </c>
      <c r="N188" s="58">
        <f>Q188</f>
        <v>39.742</v>
      </c>
      <c r="O188" s="64"/>
      <c r="P188" s="99"/>
      <c r="Q188" s="64">
        <v>39.742</v>
      </c>
      <c r="R188" s="195"/>
      <c r="S188" s="240">
        <f>N188/C188</f>
        <v>0.9725668697844014</v>
      </c>
      <c r="T188" s="182"/>
      <c r="U188" s="182"/>
    </row>
    <row r="189" spans="1:21" ht="42.75" customHeight="1">
      <c r="A189" s="41" t="s">
        <v>21</v>
      </c>
      <c r="B189" s="107" t="s">
        <v>196</v>
      </c>
      <c r="C189" s="76">
        <f t="shared" si="36"/>
        <v>90</v>
      </c>
      <c r="D189" s="77"/>
      <c r="E189" s="378"/>
      <c r="F189" s="77">
        <v>90</v>
      </c>
      <c r="G189" s="42"/>
      <c r="H189" s="58">
        <f t="shared" si="37"/>
        <v>90</v>
      </c>
      <c r="I189" s="64"/>
      <c r="J189" s="99"/>
      <c r="K189" s="77">
        <v>90</v>
      </c>
      <c r="L189" s="99"/>
      <c r="M189" s="240">
        <f t="shared" si="34"/>
        <v>1</v>
      </c>
      <c r="N189" s="58">
        <f t="shared" si="38"/>
        <v>90</v>
      </c>
      <c r="O189" s="64"/>
      <c r="P189" s="99"/>
      <c r="Q189" s="77">
        <v>90</v>
      </c>
      <c r="R189" s="322"/>
      <c r="S189" s="239">
        <f t="shared" si="35"/>
        <v>1</v>
      </c>
      <c r="T189" s="182"/>
      <c r="U189" s="182"/>
    </row>
    <row r="190" spans="1:21" ht="29.25" customHeight="1">
      <c r="A190" s="54" t="s">
        <v>450</v>
      </c>
      <c r="B190" s="528" t="s">
        <v>449</v>
      </c>
      <c r="C190" s="454">
        <f>C191+C192</f>
        <v>238.5</v>
      </c>
      <c r="D190" s="455"/>
      <c r="E190" s="456"/>
      <c r="F190" s="415">
        <f>F191+F192</f>
        <v>238.5</v>
      </c>
      <c r="G190" s="42"/>
      <c r="H190" s="454">
        <f>H191+H192</f>
        <v>0</v>
      </c>
      <c r="I190" s="455"/>
      <c r="J190" s="456"/>
      <c r="K190" s="415">
        <f>K191+K192</f>
        <v>0</v>
      </c>
      <c r="L190" s="99"/>
      <c r="M190" s="231">
        <f t="shared" si="34"/>
        <v>0</v>
      </c>
      <c r="N190" s="454">
        <f>N191+N192</f>
        <v>0</v>
      </c>
      <c r="O190" s="455"/>
      <c r="P190" s="456"/>
      <c r="Q190" s="415">
        <f>Q191+Q192</f>
        <v>0</v>
      </c>
      <c r="R190" s="195"/>
      <c r="S190" s="232">
        <f t="shared" si="35"/>
        <v>0</v>
      </c>
      <c r="T190" s="182"/>
      <c r="U190" s="182"/>
    </row>
    <row r="191" spans="1:21" ht="64.5" customHeight="1">
      <c r="A191" s="41" t="s">
        <v>37</v>
      </c>
      <c r="B191" s="107" t="s">
        <v>451</v>
      </c>
      <c r="C191" s="76">
        <f t="shared" si="36"/>
        <v>225</v>
      </c>
      <c r="D191" s="77"/>
      <c r="E191" s="378"/>
      <c r="F191" s="77">
        <v>225</v>
      </c>
      <c r="G191" s="42"/>
      <c r="H191" s="58">
        <f>K191</f>
        <v>0</v>
      </c>
      <c r="I191" s="64"/>
      <c r="J191" s="99"/>
      <c r="K191" s="64">
        <v>0</v>
      </c>
      <c r="L191" s="99"/>
      <c r="M191" s="240">
        <f aca="true" t="shared" si="39" ref="M191:M197">H191/C191</f>
        <v>0</v>
      </c>
      <c r="N191" s="58">
        <f>Q191</f>
        <v>0</v>
      </c>
      <c r="O191" s="64"/>
      <c r="P191" s="99"/>
      <c r="Q191" s="64">
        <v>0</v>
      </c>
      <c r="R191" s="195"/>
      <c r="S191" s="240">
        <f aca="true" t="shared" si="40" ref="S191:S197">N191/C191</f>
        <v>0</v>
      </c>
      <c r="T191" s="182"/>
      <c r="U191" s="182"/>
    </row>
    <row r="192" spans="1:21" ht="38.25" customHeight="1" thickBot="1">
      <c r="A192" s="362" t="s">
        <v>16</v>
      </c>
      <c r="B192" s="271" t="s">
        <v>452</v>
      </c>
      <c r="C192" s="76">
        <f t="shared" si="36"/>
        <v>13.5</v>
      </c>
      <c r="D192" s="251"/>
      <c r="E192" s="379"/>
      <c r="F192" s="251">
        <v>13.5</v>
      </c>
      <c r="G192" s="111"/>
      <c r="H192" s="58">
        <f>K192</f>
        <v>0</v>
      </c>
      <c r="I192" s="64"/>
      <c r="J192" s="99"/>
      <c r="K192" s="64">
        <v>0</v>
      </c>
      <c r="L192" s="99"/>
      <c r="M192" s="240">
        <f t="shared" si="39"/>
        <v>0</v>
      </c>
      <c r="N192" s="58">
        <f>Q192</f>
        <v>0</v>
      </c>
      <c r="O192" s="64"/>
      <c r="P192" s="99"/>
      <c r="Q192" s="64">
        <v>0</v>
      </c>
      <c r="R192" s="195"/>
      <c r="S192" s="240">
        <f t="shared" si="40"/>
        <v>0</v>
      </c>
      <c r="T192" s="182"/>
      <c r="U192" s="182"/>
    </row>
    <row r="193" spans="1:21" ht="76.5" customHeight="1" thickBot="1">
      <c r="A193" s="300" t="s">
        <v>15</v>
      </c>
      <c r="B193" s="531" t="s">
        <v>239</v>
      </c>
      <c r="C193" s="156">
        <f>C194+C198</f>
        <v>8987.404999999999</v>
      </c>
      <c r="D193" s="66"/>
      <c r="E193" s="139"/>
      <c r="F193" s="66">
        <f>F194+F198</f>
        <v>8987.404999999999</v>
      </c>
      <c r="G193" s="69"/>
      <c r="H193" s="156">
        <f>H194+H198</f>
        <v>7126.763</v>
      </c>
      <c r="I193" s="66"/>
      <c r="J193" s="139"/>
      <c r="K193" s="66">
        <f>K194+K198</f>
        <v>7126.763</v>
      </c>
      <c r="L193" s="106"/>
      <c r="M193" s="226">
        <f t="shared" si="39"/>
        <v>0.7929722762020851</v>
      </c>
      <c r="N193" s="156">
        <f>N194+N198</f>
        <v>7002.179999999999</v>
      </c>
      <c r="O193" s="66"/>
      <c r="P193" s="139"/>
      <c r="Q193" s="66">
        <f>Q194+Q198</f>
        <v>7002.179999999999</v>
      </c>
      <c r="R193" s="196"/>
      <c r="S193" s="226">
        <f t="shared" si="40"/>
        <v>0.7791103216111881</v>
      </c>
      <c r="T193" s="182"/>
      <c r="U193" s="182"/>
    </row>
    <row r="194" spans="1:21" ht="39.75" customHeight="1">
      <c r="A194" s="307" t="s">
        <v>129</v>
      </c>
      <c r="B194" s="527" t="s">
        <v>12</v>
      </c>
      <c r="C194" s="308">
        <f>C195+C196+C197</f>
        <v>8837.404999999999</v>
      </c>
      <c r="D194" s="268"/>
      <c r="E194" s="269"/>
      <c r="F194" s="268">
        <f>F195+F196+F197</f>
        <v>8837.404999999999</v>
      </c>
      <c r="G194" s="103"/>
      <c r="H194" s="308">
        <f>H195+H196+H197</f>
        <v>7023.063</v>
      </c>
      <c r="I194" s="268"/>
      <c r="J194" s="269"/>
      <c r="K194" s="268">
        <f>K195+K196+K197</f>
        <v>7023.063</v>
      </c>
      <c r="L194" s="222"/>
      <c r="M194" s="232">
        <f t="shared" si="39"/>
        <v>0.7946974253188579</v>
      </c>
      <c r="N194" s="308">
        <f>N195+N196+N197</f>
        <v>6898.48</v>
      </c>
      <c r="O194" s="268"/>
      <c r="P194" s="269"/>
      <c r="Q194" s="268">
        <f>Q195+Q196+Q197</f>
        <v>6898.48</v>
      </c>
      <c r="R194" s="197"/>
      <c r="S194" s="232">
        <f t="shared" si="40"/>
        <v>0.7806001874984795</v>
      </c>
      <c r="T194" s="182"/>
      <c r="U194" s="182"/>
    </row>
    <row r="195" spans="1:21" ht="71.25" customHeight="1">
      <c r="A195" s="11" t="s">
        <v>38</v>
      </c>
      <c r="B195" s="262" t="s">
        <v>163</v>
      </c>
      <c r="C195" s="243">
        <f>F195</f>
        <v>7927.405</v>
      </c>
      <c r="D195" s="75"/>
      <c r="E195" s="75"/>
      <c r="F195" s="75">
        <v>7927.405</v>
      </c>
      <c r="G195" s="72"/>
      <c r="H195" s="73">
        <f>K195</f>
        <v>7023.063</v>
      </c>
      <c r="I195" s="71"/>
      <c r="J195" s="71"/>
      <c r="K195" s="71">
        <v>7023.063</v>
      </c>
      <c r="L195" s="98"/>
      <c r="M195" s="239">
        <f t="shared" si="39"/>
        <v>0.8859220640297802</v>
      </c>
      <c r="N195" s="73">
        <f>Q195</f>
        <v>6898.48</v>
      </c>
      <c r="O195" s="71"/>
      <c r="P195" s="71"/>
      <c r="Q195" s="71">
        <v>6898.48</v>
      </c>
      <c r="R195" s="198"/>
      <c r="S195" s="239">
        <f t="shared" si="40"/>
        <v>0.8702065808420284</v>
      </c>
      <c r="T195" s="182"/>
      <c r="U195" s="182"/>
    </row>
    <row r="196" spans="1:21" ht="62.25" customHeight="1">
      <c r="A196" s="11" t="s">
        <v>39</v>
      </c>
      <c r="B196" s="235" t="s">
        <v>112</v>
      </c>
      <c r="C196" s="76">
        <f>E196+F196</f>
        <v>360</v>
      </c>
      <c r="D196" s="75"/>
      <c r="E196" s="75"/>
      <c r="F196" s="75">
        <v>360</v>
      </c>
      <c r="G196" s="72"/>
      <c r="H196" s="73">
        <f>J196+K196</f>
        <v>0</v>
      </c>
      <c r="I196" s="71"/>
      <c r="J196" s="71"/>
      <c r="K196" s="71">
        <v>0</v>
      </c>
      <c r="L196" s="98"/>
      <c r="M196" s="239">
        <f t="shared" si="39"/>
        <v>0</v>
      </c>
      <c r="N196" s="73">
        <f>P196+Q196</f>
        <v>0</v>
      </c>
      <c r="O196" s="71"/>
      <c r="P196" s="71"/>
      <c r="Q196" s="71">
        <v>0</v>
      </c>
      <c r="R196" s="198"/>
      <c r="S196" s="239">
        <f t="shared" si="40"/>
        <v>0</v>
      </c>
      <c r="T196" s="182"/>
      <c r="U196" s="182"/>
    </row>
    <row r="197" spans="1:21" ht="50.25" customHeight="1">
      <c r="A197" s="11" t="s">
        <v>17</v>
      </c>
      <c r="B197" s="235" t="s">
        <v>164</v>
      </c>
      <c r="C197" s="76">
        <f>F197</f>
        <v>550</v>
      </c>
      <c r="D197" s="75"/>
      <c r="E197" s="343"/>
      <c r="F197" s="75">
        <v>550</v>
      </c>
      <c r="G197" s="72"/>
      <c r="H197" s="73">
        <f>J197+K197</f>
        <v>0</v>
      </c>
      <c r="I197" s="71"/>
      <c r="J197" s="71"/>
      <c r="K197" s="71">
        <v>0</v>
      </c>
      <c r="L197" s="98"/>
      <c r="M197" s="239">
        <f t="shared" si="39"/>
        <v>0</v>
      </c>
      <c r="N197" s="73">
        <f>P197+Q197</f>
        <v>0</v>
      </c>
      <c r="O197" s="71"/>
      <c r="P197" s="71"/>
      <c r="Q197" s="71">
        <v>0</v>
      </c>
      <c r="R197" s="198"/>
      <c r="S197" s="239">
        <f t="shared" si="40"/>
        <v>0</v>
      </c>
      <c r="T197" s="182"/>
      <c r="U197" s="182"/>
    </row>
    <row r="198" spans="1:21" ht="39" customHeight="1">
      <c r="A198" s="54" t="s">
        <v>116</v>
      </c>
      <c r="B198" s="528" t="s">
        <v>62</v>
      </c>
      <c r="C198" s="452">
        <f>C199</f>
        <v>150</v>
      </c>
      <c r="D198" s="455"/>
      <c r="E198" s="455"/>
      <c r="F198" s="455">
        <f>F199</f>
        <v>150</v>
      </c>
      <c r="G198" s="104"/>
      <c r="H198" s="452">
        <f>H199</f>
        <v>103.7</v>
      </c>
      <c r="I198" s="455"/>
      <c r="J198" s="455"/>
      <c r="K198" s="455">
        <f>K199</f>
        <v>103.7</v>
      </c>
      <c r="L198" s="128"/>
      <c r="M198" s="231">
        <f aca="true" t="shared" si="41" ref="M198:M204">H198/C198</f>
        <v>0.6913333333333334</v>
      </c>
      <c r="N198" s="120">
        <f>N199</f>
        <v>103.7</v>
      </c>
      <c r="O198" s="121"/>
      <c r="P198" s="121"/>
      <c r="Q198" s="121">
        <f>Q199</f>
        <v>103.7</v>
      </c>
      <c r="R198" s="195"/>
      <c r="S198" s="231">
        <f aca="true" t="shared" si="42" ref="S198:S204">N198/C198</f>
        <v>0.6913333333333334</v>
      </c>
      <c r="T198" s="182"/>
      <c r="U198" s="182"/>
    </row>
    <row r="199" spans="1:21" ht="52.5" customHeight="1" thickBot="1">
      <c r="A199" s="33" t="s">
        <v>37</v>
      </c>
      <c r="B199" s="272" t="s">
        <v>7</v>
      </c>
      <c r="C199" s="76">
        <f>D199+E199+F199</f>
        <v>150</v>
      </c>
      <c r="D199" s="457"/>
      <c r="E199" s="457"/>
      <c r="F199" s="457">
        <v>150</v>
      </c>
      <c r="G199" s="68"/>
      <c r="H199" s="58">
        <f>I199+J199+K199</f>
        <v>103.7</v>
      </c>
      <c r="I199" s="67"/>
      <c r="J199" s="67"/>
      <c r="K199" s="67">
        <v>103.7</v>
      </c>
      <c r="L199" s="224"/>
      <c r="M199" s="239">
        <f t="shared" si="41"/>
        <v>0.6913333333333334</v>
      </c>
      <c r="N199" s="58">
        <f>O199+P199+Q199</f>
        <v>103.7</v>
      </c>
      <c r="O199" s="67"/>
      <c r="P199" s="67"/>
      <c r="Q199" s="67">
        <v>103.7</v>
      </c>
      <c r="R199" s="203"/>
      <c r="S199" s="239">
        <f t="shared" si="42"/>
        <v>0.6913333333333334</v>
      </c>
      <c r="T199" s="182"/>
      <c r="U199" s="182"/>
    </row>
    <row r="200" spans="1:21" ht="55.5" customHeight="1" thickBot="1">
      <c r="A200" s="34" t="s">
        <v>40</v>
      </c>
      <c r="B200" s="531" t="s">
        <v>226</v>
      </c>
      <c r="C200" s="156">
        <f>C201+C202+C203+C204</f>
        <v>2110.804</v>
      </c>
      <c r="D200" s="66"/>
      <c r="E200" s="66">
        <f>E201+E202+E203+E204</f>
        <v>99.3</v>
      </c>
      <c r="F200" s="66">
        <f>F201+F202+F203+F204</f>
        <v>2011.504</v>
      </c>
      <c r="G200" s="69"/>
      <c r="H200" s="156">
        <f>H201+H202+H203+H204</f>
        <v>513.172</v>
      </c>
      <c r="I200" s="66"/>
      <c r="J200" s="66">
        <f>J201+J202+J203+J204</f>
        <v>33.75</v>
      </c>
      <c r="K200" s="66">
        <f>K201+K202+K203+K204</f>
        <v>479.422</v>
      </c>
      <c r="L200" s="106"/>
      <c r="M200" s="226">
        <f t="shared" si="41"/>
        <v>0.2431168407867334</v>
      </c>
      <c r="N200" s="156">
        <f>N201+N202+N203+N204</f>
        <v>479.422</v>
      </c>
      <c r="O200" s="66"/>
      <c r="P200" s="66">
        <f>P201+P202+P203+P204</f>
        <v>0</v>
      </c>
      <c r="Q200" s="66">
        <f>Q201+Q202+Q203+Q204</f>
        <v>479.422</v>
      </c>
      <c r="R200" s="196"/>
      <c r="S200" s="226">
        <f t="shared" si="42"/>
        <v>0.22712767267827805</v>
      </c>
      <c r="T200" s="182"/>
      <c r="U200" s="182"/>
    </row>
    <row r="201" spans="1:21" ht="51.75" customHeight="1">
      <c r="A201" s="341" t="s">
        <v>37</v>
      </c>
      <c r="B201" s="270" t="s">
        <v>165</v>
      </c>
      <c r="C201" s="342">
        <f>F201</f>
        <v>400</v>
      </c>
      <c r="D201" s="343"/>
      <c r="E201" s="343"/>
      <c r="F201" s="75">
        <v>400</v>
      </c>
      <c r="G201" s="72"/>
      <c r="H201" s="58">
        <f>K201</f>
        <v>139.786</v>
      </c>
      <c r="I201" s="64"/>
      <c r="J201" s="64"/>
      <c r="K201" s="64">
        <v>139.786</v>
      </c>
      <c r="L201" s="64"/>
      <c r="M201" s="239">
        <f>H201/C201</f>
        <v>0.349465</v>
      </c>
      <c r="N201" s="58">
        <f>Q201</f>
        <v>139.786</v>
      </c>
      <c r="O201" s="64"/>
      <c r="P201" s="64"/>
      <c r="Q201" s="64">
        <v>139.786</v>
      </c>
      <c r="R201" s="195"/>
      <c r="S201" s="239">
        <f>N201/C201</f>
        <v>0.349465</v>
      </c>
      <c r="T201" s="182"/>
      <c r="U201" s="182"/>
    </row>
    <row r="202" spans="1:21" ht="72" customHeight="1">
      <c r="A202" s="341" t="s">
        <v>16</v>
      </c>
      <c r="B202" s="270" t="s">
        <v>166</v>
      </c>
      <c r="C202" s="342">
        <f>F202</f>
        <v>1036.728</v>
      </c>
      <c r="D202" s="343"/>
      <c r="E202" s="343"/>
      <c r="F202" s="75">
        <v>1036.728</v>
      </c>
      <c r="G202" s="72"/>
      <c r="H202" s="58">
        <f>K202</f>
        <v>0</v>
      </c>
      <c r="I202" s="64"/>
      <c r="J202" s="64"/>
      <c r="K202" s="64">
        <v>0</v>
      </c>
      <c r="L202" s="64"/>
      <c r="M202" s="239">
        <f>H202/C202</f>
        <v>0</v>
      </c>
      <c r="N202" s="58">
        <f>Q202</f>
        <v>0</v>
      </c>
      <c r="O202" s="64"/>
      <c r="P202" s="64"/>
      <c r="Q202" s="64">
        <v>0</v>
      </c>
      <c r="R202" s="195"/>
      <c r="S202" s="239">
        <f>N202/C202</f>
        <v>0</v>
      </c>
      <c r="T202" s="182"/>
      <c r="U202" s="182"/>
    </row>
    <row r="203" spans="1:21" ht="170.25" customHeight="1">
      <c r="A203" s="27" t="s">
        <v>35</v>
      </c>
      <c r="B203" s="235" t="s">
        <v>167</v>
      </c>
      <c r="C203" s="76">
        <f>E203+F203</f>
        <v>10</v>
      </c>
      <c r="D203" s="378"/>
      <c r="E203" s="378"/>
      <c r="F203" s="77">
        <v>10</v>
      </c>
      <c r="G203" s="42"/>
      <c r="H203" s="58">
        <f>J203+K203</f>
        <v>0</v>
      </c>
      <c r="I203" s="99"/>
      <c r="J203" s="99"/>
      <c r="K203" s="64">
        <v>0</v>
      </c>
      <c r="L203" s="64"/>
      <c r="M203" s="239">
        <f t="shared" si="41"/>
        <v>0</v>
      </c>
      <c r="N203" s="58">
        <f>P203+Q203</f>
        <v>0</v>
      </c>
      <c r="O203" s="99"/>
      <c r="P203" s="99"/>
      <c r="Q203" s="64">
        <v>0</v>
      </c>
      <c r="R203" s="195"/>
      <c r="S203" s="239">
        <f t="shared" si="42"/>
        <v>0</v>
      </c>
      <c r="T203" s="182"/>
      <c r="U203" s="182"/>
    </row>
    <row r="204" spans="1:21" ht="38.25" customHeight="1" thickBot="1">
      <c r="A204" s="543" t="s">
        <v>26</v>
      </c>
      <c r="B204" s="536" t="s">
        <v>168</v>
      </c>
      <c r="C204" s="317">
        <f>E204+F204</f>
        <v>664.0759999999999</v>
      </c>
      <c r="D204" s="544"/>
      <c r="E204" s="544">
        <v>99.3</v>
      </c>
      <c r="F204" s="349">
        <v>564.776</v>
      </c>
      <c r="G204" s="223"/>
      <c r="H204" s="474">
        <f>K204+J204</f>
        <v>373.386</v>
      </c>
      <c r="I204" s="223"/>
      <c r="J204" s="223">
        <v>33.75</v>
      </c>
      <c r="K204" s="386">
        <v>339.636</v>
      </c>
      <c r="L204" s="223"/>
      <c r="M204" s="315">
        <f t="shared" si="41"/>
        <v>0.5622639577397769</v>
      </c>
      <c r="N204" s="474">
        <f>Q204+P204</f>
        <v>339.636</v>
      </c>
      <c r="O204" s="223"/>
      <c r="P204" s="223">
        <v>0</v>
      </c>
      <c r="Q204" s="386">
        <v>339.636</v>
      </c>
      <c r="R204" s="388"/>
      <c r="S204" s="315">
        <f t="shared" si="42"/>
        <v>0.5114414615194648</v>
      </c>
      <c r="T204" s="182"/>
      <c r="U204" s="182"/>
    </row>
    <row r="205" spans="1:21" ht="101.25" customHeight="1" thickBot="1">
      <c r="A205" s="25" t="s">
        <v>32</v>
      </c>
      <c r="B205" s="545" t="s">
        <v>138</v>
      </c>
      <c r="C205" s="140">
        <f>C206+C207</f>
        <v>780</v>
      </c>
      <c r="D205" s="66"/>
      <c r="E205" s="139"/>
      <c r="F205" s="137">
        <f>F206+F207</f>
        <v>780</v>
      </c>
      <c r="G205" s="69"/>
      <c r="H205" s="81">
        <f>H206+H207</f>
        <v>780</v>
      </c>
      <c r="I205" s="37"/>
      <c r="J205" s="65"/>
      <c r="K205" s="546">
        <f>K206+K207</f>
        <v>780</v>
      </c>
      <c r="L205" s="65"/>
      <c r="M205" s="226">
        <f aca="true" t="shared" si="43" ref="M205:M215">H205/C205</f>
        <v>1</v>
      </c>
      <c r="N205" s="81">
        <f>N206+N207</f>
        <v>780</v>
      </c>
      <c r="O205" s="37"/>
      <c r="P205" s="65"/>
      <c r="Q205" s="546">
        <f>Q206+Q207</f>
        <v>780</v>
      </c>
      <c r="R205" s="196"/>
      <c r="S205" s="226">
        <f aca="true" t="shared" si="44" ref="S205:S220">N205/C205</f>
        <v>1</v>
      </c>
      <c r="T205" s="182"/>
      <c r="U205" s="182"/>
    </row>
    <row r="206" spans="1:21" ht="40.5" customHeight="1">
      <c r="A206" s="11" t="s">
        <v>37</v>
      </c>
      <c r="B206" s="270" t="s">
        <v>110</v>
      </c>
      <c r="C206" s="243">
        <f>F206</f>
        <v>100</v>
      </c>
      <c r="D206" s="75"/>
      <c r="E206" s="75"/>
      <c r="F206" s="75">
        <v>100</v>
      </c>
      <c r="G206" s="72"/>
      <c r="H206" s="73">
        <f>K206</f>
        <v>100</v>
      </c>
      <c r="I206" s="71"/>
      <c r="J206" s="71"/>
      <c r="K206" s="71">
        <v>100</v>
      </c>
      <c r="L206" s="98"/>
      <c r="M206" s="238">
        <f t="shared" si="43"/>
        <v>1</v>
      </c>
      <c r="N206" s="136">
        <f>Q206</f>
        <v>100</v>
      </c>
      <c r="O206" s="71"/>
      <c r="P206" s="71"/>
      <c r="Q206" s="71">
        <v>100</v>
      </c>
      <c r="R206" s="198"/>
      <c r="S206" s="238">
        <f t="shared" si="44"/>
        <v>1</v>
      </c>
      <c r="T206" s="182"/>
      <c r="U206" s="182"/>
    </row>
    <row r="207" spans="1:21" ht="48" customHeight="1">
      <c r="A207" s="10" t="s">
        <v>16</v>
      </c>
      <c r="B207" s="107" t="s">
        <v>133</v>
      </c>
      <c r="C207" s="76">
        <f>F207</f>
        <v>680</v>
      </c>
      <c r="D207" s="77"/>
      <c r="E207" s="77"/>
      <c r="F207" s="77">
        <v>680</v>
      </c>
      <c r="G207" s="42"/>
      <c r="H207" s="70">
        <f>K207</f>
        <v>680</v>
      </c>
      <c r="I207" s="64"/>
      <c r="J207" s="64"/>
      <c r="K207" s="64">
        <v>680</v>
      </c>
      <c r="L207" s="99"/>
      <c r="M207" s="240">
        <f t="shared" si="43"/>
        <v>1</v>
      </c>
      <c r="N207" s="70">
        <f>Q207</f>
        <v>680</v>
      </c>
      <c r="O207" s="64"/>
      <c r="P207" s="64"/>
      <c r="Q207" s="64">
        <v>680</v>
      </c>
      <c r="R207" s="195"/>
      <c r="S207" s="240">
        <f t="shared" si="44"/>
        <v>1</v>
      </c>
      <c r="T207" s="182"/>
      <c r="U207" s="182"/>
    </row>
    <row r="208" spans="1:21" ht="70.5" customHeight="1" thickBot="1">
      <c r="A208" s="279" t="s">
        <v>55</v>
      </c>
      <c r="B208" s="532" t="s">
        <v>288</v>
      </c>
      <c r="C208" s="547">
        <f>C209+C210+C211+C212</f>
        <v>572.6</v>
      </c>
      <c r="D208" s="162"/>
      <c r="E208" s="547">
        <f>E209+E210+E211</f>
        <v>200</v>
      </c>
      <c r="F208" s="547">
        <f>F209+F210+F211+F212</f>
        <v>372.6</v>
      </c>
      <c r="G208" s="548"/>
      <c r="H208" s="547">
        <f>H209+H210+H211+H212</f>
        <v>18.51</v>
      </c>
      <c r="I208" s="162"/>
      <c r="J208" s="547">
        <f>J209+J210+J211</f>
        <v>0</v>
      </c>
      <c r="K208" s="547">
        <f>K209+K210+K211+K212</f>
        <v>18.51</v>
      </c>
      <c r="L208" s="234"/>
      <c r="M208" s="229">
        <f t="shared" si="43"/>
        <v>0.032326231225986726</v>
      </c>
      <c r="N208" s="549">
        <f>N209+N210+N211+N212</f>
        <v>18.51</v>
      </c>
      <c r="O208" s="162"/>
      <c r="P208" s="547">
        <f>P209+P210+P211</f>
        <v>0</v>
      </c>
      <c r="Q208" s="547">
        <f>Q209+Q210+Q211+Q212</f>
        <v>18.51</v>
      </c>
      <c r="R208" s="204"/>
      <c r="S208" s="229">
        <f t="shared" si="44"/>
        <v>0.032326231225986726</v>
      </c>
      <c r="T208" s="182"/>
      <c r="U208" s="182"/>
    </row>
    <row r="209" spans="1:21" ht="61.5" customHeight="1">
      <c r="A209" s="10" t="s">
        <v>37</v>
      </c>
      <c r="B209" s="273" t="s">
        <v>136</v>
      </c>
      <c r="C209" s="159">
        <f>F209</f>
        <v>18.51</v>
      </c>
      <c r="D209" s="160"/>
      <c r="E209" s="160"/>
      <c r="F209" s="160">
        <v>18.51</v>
      </c>
      <c r="G209" s="103"/>
      <c r="H209" s="92">
        <f>K209</f>
        <v>18.51</v>
      </c>
      <c r="I209" s="39"/>
      <c r="J209" s="39"/>
      <c r="K209" s="160">
        <v>18.51</v>
      </c>
      <c r="L209" s="222"/>
      <c r="M209" s="238">
        <f>H209/C209</f>
        <v>1</v>
      </c>
      <c r="N209" s="73">
        <f>Q209</f>
        <v>18.51</v>
      </c>
      <c r="O209" s="71"/>
      <c r="P209" s="71"/>
      <c r="Q209" s="160">
        <v>18.51</v>
      </c>
      <c r="R209" s="198"/>
      <c r="S209" s="239">
        <f t="shared" si="44"/>
        <v>1</v>
      </c>
      <c r="T209" s="182"/>
      <c r="U209" s="182"/>
    </row>
    <row r="210" spans="1:21" ht="51.75" customHeight="1">
      <c r="A210" s="10" t="s">
        <v>16</v>
      </c>
      <c r="B210" s="107" t="s">
        <v>137</v>
      </c>
      <c r="C210" s="76">
        <f>F210</f>
        <v>100</v>
      </c>
      <c r="D210" s="77"/>
      <c r="E210" s="378"/>
      <c r="F210" s="77">
        <v>100</v>
      </c>
      <c r="G210" s="42"/>
      <c r="H210" s="73">
        <f>K210</f>
        <v>0</v>
      </c>
      <c r="I210" s="71"/>
      <c r="J210" s="71"/>
      <c r="K210" s="71">
        <v>0</v>
      </c>
      <c r="L210" s="98"/>
      <c r="M210" s="239">
        <f t="shared" si="43"/>
        <v>0</v>
      </c>
      <c r="N210" s="73">
        <f>Q210</f>
        <v>0</v>
      </c>
      <c r="O210" s="71"/>
      <c r="P210" s="71"/>
      <c r="Q210" s="71">
        <v>0</v>
      </c>
      <c r="R210" s="198"/>
      <c r="S210" s="239">
        <f>N210/C210</f>
        <v>0</v>
      </c>
      <c r="T210" s="182"/>
      <c r="U210" s="182"/>
    </row>
    <row r="211" spans="1:21" ht="76.5" customHeight="1">
      <c r="A211" s="10" t="s">
        <v>35</v>
      </c>
      <c r="B211" s="107" t="s">
        <v>236</v>
      </c>
      <c r="C211" s="76">
        <f>E211+F211</f>
        <v>201.49</v>
      </c>
      <c r="D211" s="77"/>
      <c r="E211" s="378">
        <v>200</v>
      </c>
      <c r="F211" s="77">
        <v>1.49</v>
      </c>
      <c r="G211" s="42"/>
      <c r="H211" s="58">
        <f>K211</f>
        <v>0</v>
      </c>
      <c r="I211" s="64"/>
      <c r="J211" s="64">
        <v>0</v>
      </c>
      <c r="K211" s="64">
        <v>0</v>
      </c>
      <c r="L211" s="99"/>
      <c r="M211" s="240">
        <f>H211/C211</f>
        <v>0</v>
      </c>
      <c r="N211" s="58">
        <f>Q211</f>
        <v>0</v>
      </c>
      <c r="O211" s="64"/>
      <c r="P211" s="64">
        <v>0</v>
      </c>
      <c r="Q211" s="64">
        <v>0</v>
      </c>
      <c r="R211" s="195"/>
      <c r="S211" s="240">
        <f>N211/C211</f>
        <v>0</v>
      </c>
      <c r="T211" s="182"/>
      <c r="U211" s="182"/>
    </row>
    <row r="212" spans="1:21" ht="87" customHeight="1">
      <c r="A212" s="10" t="s">
        <v>26</v>
      </c>
      <c r="B212" s="107" t="s">
        <v>242</v>
      </c>
      <c r="C212" s="76">
        <f>E212+F212</f>
        <v>252.6</v>
      </c>
      <c r="D212" s="77"/>
      <c r="E212" s="378"/>
      <c r="F212" s="77">
        <v>252.6</v>
      </c>
      <c r="G212" s="42"/>
      <c r="H212" s="58">
        <f>K212</f>
        <v>0</v>
      </c>
      <c r="I212" s="64"/>
      <c r="J212" s="64">
        <v>0</v>
      </c>
      <c r="K212" s="64">
        <v>0</v>
      </c>
      <c r="L212" s="99"/>
      <c r="M212" s="240">
        <f>H212/C212</f>
        <v>0</v>
      </c>
      <c r="N212" s="58">
        <f>Q212</f>
        <v>0</v>
      </c>
      <c r="O212" s="64"/>
      <c r="P212" s="64">
        <v>0</v>
      </c>
      <c r="Q212" s="64">
        <v>0</v>
      </c>
      <c r="R212" s="195"/>
      <c r="S212" s="240">
        <f>N212/C212</f>
        <v>0</v>
      </c>
      <c r="T212" s="182"/>
      <c r="U212" s="182"/>
    </row>
    <row r="213" spans="1:21" ht="120" customHeight="1" thickBot="1">
      <c r="A213" s="40" t="s">
        <v>56</v>
      </c>
      <c r="B213" s="532" t="s">
        <v>149</v>
      </c>
      <c r="C213" s="161">
        <f>C214+C215</f>
        <v>350</v>
      </c>
      <c r="D213" s="162"/>
      <c r="E213" s="163"/>
      <c r="F213" s="164">
        <f>F214+F215</f>
        <v>350</v>
      </c>
      <c r="G213" s="375"/>
      <c r="H213" s="161">
        <f>H214+H215</f>
        <v>232.52</v>
      </c>
      <c r="I213" s="162"/>
      <c r="J213" s="163"/>
      <c r="K213" s="164">
        <f>K214+K215</f>
        <v>232.52</v>
      </c>
      <c r="L213" s="134"/>
      <c r="M213" s="229">
        <f t="shared" si="43"/>
        <v>0.6643428571428571</v>
      </c>
      <c r="N213" s="161">
        <f>N214+N215</f>
        <v>232.52</v>
      </c>
      <c r="O213" s="162"/>
      <c r="P213" s="163"/>
      <c r="Q213" s="164">
        <f>Q214+Q215</f>
        <v>232.52</v>
      </c>
      <c r="R213" s="204"/>
      <c r="S213" s="229">
        <f t="shared" si="44"/>
        <v>0.6643428571428571</v>
      </c>
      <c r="T213" s="182"/>
      <c r="U213" s="182"/>
    </row>
    <row r="214" spans="1:21" ht="42" customHeight="1">
      <c r="A214" s="236" t="s">
        <v>37</v>
      </c>
      <c r="B214" s="273" t="s">
        <v>150</v>
      </c>
      <c r="C214" s="159">
        <f>F214</f>
        <v>300</v>
      </c>
      <c r="D214" s="160"/>
      <c r="E214" s="160"/>
      <c r="F214" s="237">
        <v>300</v>
      </c>
      <c r="G214" s="118"/>
      <c r="H214" s="92">
        <f>K214</f>
        <v>182.52</v>
      </c>
      <c r="I214" s="39"/>
      <c r="J214" s="39"/>
      <c r="K214" s="84">
        <v>182.52</v>
      </c>
      <c r="L214" s="116"/>
      <c r="M214" s="238">
        <f t="shared" si="43"/>
        <v>0.6084</v>
      </c>
      <c r="N214" s="92">
        <f>Q214</f>
        <v>182.52</v>
      </c>
      <c r="O214" s="39"/>
      <c r="P214" s="39"/>
      <c r="Q214" s="84">
        <v>182.52</v>
      </c>
      <c r="R214" s="197"/>
      <c r="S214" s="238">
        <f t="shared" si="44"/>
        <v>0.6084</v>
      </c>
      <c r="T214" s="182"/>
      <c r="U214" s="182"/>
    </row>
    <row r="215" spans="1:21" ht="63" customHeight="1" thickBot="1">
      <c r="A215" s="11" t="s">
        <v>16</v>
      </c>
      <c r="B215" s="270" t="s">
        <v>151</v>
      </c>
      <c r="C215" s="243">
        <f>F215</f>
        <v>50</v>
      </c>
      <c r="D215" s="75"/>
      <c r="E215" s="75"/>
      <c r="F215" s="75">
        <v>50</v>
      </c>
      <c r="G215" s="72"/>
      <c r="H215" s="73">
        <f>K215</f>
        <v>50</v>
      </c>
      <c r="I215" s="71"/>
      <c r="J215" s="71"/>
      <c r="K215" s="71">
        <v>50</v>
      </c>
      <c r="L215" s="98"/>
      <c r="M215" s="240">
        <f t="shared" si="43"/>
        <v>1</v>
      </c>
      <c r="N215" s="73">
        <f>Q215</f>
        <v>50</v>
      </c>
      <c r="O215" s="71"/>
      <c r="P215" s="71"/>
      <c r="Q215" s="71">
        <v>50</v>
      </c>
      <c r="R215" s="198"/>
      <c r="S215" s="240">
        <f t="shared" si="44"/>
        <v>1</v>
      </c>
      <c r="T215" s="182"/>
      <c r="U215" s="182"/>
    </row>
    <row r="216" spans="1:21" ht="117" customHeight="1" thickBot="1">
      <c r="A216" s="25" t="s">
        <v>57</v>
      </c>
      <c r="B216" s="533" t="s">
        <v>183</v>
      </c>
      <c r="C216" s="140">
        <f>C217+C218+C219+C220</f>
        <v>77.6</v>
      </c>
      <c r="D216" s="66"/>
      <c r="E216" s="66"/>
      <c r="F216" s="143">
        <f>F217+F218+F219+F220</f>
        <v>77.6</v>
      </c>
      <c r="G216" s="69"/>
      <c r="H216" s="81">
        <f>H217+H218+H219+H220</f>
        <v>76.89999999999999</v>
      </c>
      <c r="I216" s="37"/>
      <c r="J216" s="37"/>
      <c r="K216" s="90">
        <f>K217+K218+K219+K220</f>
        <v>76.89999999999999</v>
      </c>
      <c r="L216" s="106"/>
      <c r="M216" s="226">
        <f aca="true" t="shared" si="45" ref="M216:M222">H216/C216</f>
        <v>0.9909793814432989</v>
      </c>
      <c r="N216" s="81">
        <f>N217+N218+N219+N220</f>
        <v>76.89999999999999</v>
      </c>
      <c r="O216" s="37"/>
      <c r="P216" s="37"/>
      <c r="Q216" s="90">
        <f>Q217+Q218+Q219+Q220</f>
        <v>76.89999999999999</v>
      </c>
      <c r="R216" s="196"/>
      <c r="S216" s="226">
        <f t="shared" si="44"/>
        <v>0.9909793814432989</v>
      </c>
      <c r="T216" s="182"/>
      <c r="U216" s="182"/>
    </row>
    <row r="217" spans="1:21" ht="35.25" customHeight="1">
      <c r="A217" s="11" t="s">
        <v>37</v>
      </c>
      <c r="B217" s="275" t="s">
        <v>76</v>
      </c>
      <c r="C217" s="159">
        <f>F217</f>
        <v>38</v>
      </c>
      <c r="D217" s="160"/>
      <c r="E217" s="160"/>
      <c r="F217" s="160">
        <v>38</v>
      </c>
      <c r="G217" s="103"/>
      <c r="H217" s="92">
        <f>K217</f>
        <v>37.5</v>
      </c>
      <c r="I217" s="71"/>
      <c r="J217" s="71"/>
      <c r="K217" s="71">
        <v>37.5</v>
      </c>
      <c r="L217" s="98"/>
      <c r="M217" s="240">
        <f t="shared" si="45"/>
        <v>0.9868421052631579</v>
      </c>
      <c r="N217" s="92">
        <f>Q217</f>
        <v>37.5</v>
      </c>
      <c r="O217" s="71"/>
      <c r="P217" s="71"/>
      <c r="Q217" s="71">
        <v>37.5</v>
      </c>
      <c r="R217" s="198"/>
      <c r="S217" s="240">
        <f t="shared" si="44"/>
        <v>0.9868421052631579</v>
      </c>
      <c r="T217" s="182"/>
      <c r="U217" s="182"/>
    </row>
    <row r="218" spans="1:21" ht="37.5" customHeight="1">
      <c r="A218" s="11" t="s">
        <v>16</v>
      </c>
      <c r="B218" s="276" t="s">
        <v>2</v>
      </c>
      <c r="C218" s="243">
        <f>F218</f>
        <v>12</v>
      </c>
      <c r="D218" s="75"/>
      <c r="E218" s="75"/>
      <c r="F218" s="75">
        <v>12</v>
      </c>
      <c r="G218" s="72"/>
      <c r="H218" s="73">
        <f>K218</f>
        <v>11.8</v>
      </c>
      <c r="I218" s="71"/>
      <c r="J218" s="71"/>
      <c r="K218" s="71">
        <v>11.8</v>
      </c>
      <c r="L218" s="98"/>
      <c r="M218" s="240">
        <f t="shared" si="45"/>
        <v>0.9833333333333334</v>
      </c>
      <c r="N218" s="73">
        <f>Q218</f>
        <v>11.8</v>
      </c>
      <c r="O218" s="71"/>
      <c r="P218" s="71"/>
      <c r="Q218" s="71">
        <v>11.8</v>
      </c>
      <c r="R218" s="198"/>
      <c r="S218" s="240">
        <f t="shared" si="44"/>
        <v>0.9833333333333334</v>
      </c>
      <c r="T218" s="182"/>
      <c r="U218" s="182"/>
    </row>
    <row r="219" spans="1:21" ht="33.75" customHeight="1">
      <c r="A219" s="11" t="s">
        <v>35</v>
      </c>
      <c r="B219" s="276" t="s">
        <v>77</v>
      </c>
      <c r="C219" s="243">
        <f>F219</f>
        <v>26</v>
      </c>
      <c r="D219" s="75"/>
      <c r="E219" s="75"/>
      <c r="F219" s="75">
        <v>26</v>
      </c>
      <c r="G219" s="72"/>
      <c r="H219" s="73">
        <f>K219</f>
        <v>26</v>
      </c>
      <c r="I219" s="71"/>
      <c r="J219" s="71"/>
      <c r="K219" s="71">
        <v>26</v>
      </c>
      <c r="L219" s="98"/>
      <c r="M219" s="240">
        <f t="shared" si="45"/>
        <v>1</v>
      </c>
      <c r="N219" s="73">
        <f>Q219</f>
        <v>26</v>
      </c>
      <c r="O219" s="71"/>
      <c r="P219" s="71"/>
      <c r="Q219" s="71">
        <v>26</v>
      </c>
      <c r="R219" s="198"/>
      <c r="S219" s="240">
        <f t="shared" si="44"/>
        <v>1</v>
      </c>
      <c r="T219" s="182"/>
      <c r="U219" s="182"/>
    </row>
    <row r="220" spans="1:21" ht="38.25" customHeight="1">
      <c r="A220" s="10" t="s">
        <v>26</v>
      </c>
      <c r="B220" s="276" t="s">
        <v>78</v>
      </c>
      <c r="C220" s="76">
        <f>F220</f>
        <v>1.6</v>
      </c>
      <c r="D220" s="77"/>
      <c r="E220" s="77"/>
      <c r="F220" s="77">
        <v>1.6</v>
      </c>
      <c r="G220" s="42"/>
      <c r="H220" s="58">
        <f>K220</f>
        <v>1.6</v>
      </c>
      <c r="I220" s="64"/>
      <c r="J220" s="64"/>
      <c r="K220" s="64">
        <v>1.6</v>
      </c>
      <c r="L220" s="99"/>
      <c r="M220" s="240">
        <f t="shared" si="45"/>
        <v>1</v>
      </c>
      <c r="N220" s="58">
        <f>Q220</f>
        <v>1.6</v>
      </c>
      <c r="O220" s="64"/>
      <c r="P220" s="64"/>
      <c r="Q220" s="64">
        <v>1.6</v>
      </c>
      <c r="R220" s="195"/>
      <c r="S220" s="240">
        <f t="shared" si="44"/>
        <v>1</v>
      </c>
      <c r="T220" s="182"/>
      <c r="U220" s="182"/>
    </row>
    <row r="221" spans="1:21" ht="102.75" customHeight="1" thickBot="1">
      <c r="A221" s="40" t="s">
        <v>130</v>
      </c>
      <c r="B221" s="534" t="s">
        <v>251</v>
      </c>
      <c r="C221" s="161">
        <f>C222+C223+C224</f>
        <v>50</v>
      </c>
      <c r="D221" s="162"/>
      <c r="E221" s="163"/>
      <c r="F221" s="164">
        <f>F222+F223+F224</f>
        <v>50</v>
      </c>
      <c r="G221" s="135"/>
      <c r="H221" s="161">
        <f>H222+H223+H224</f>
        <v>30</v>
      </c>
      <c r="I221" s="162"/>
      <c r="J221" s="163"/>
      <c r="K221" s="164">
        <f>K222+K223+K224</f>
        <v>30</v>
      </c>
      <c r="L221" s="234"/>
      <c r="M221" s="229">
        <f t="shared" si="45"/>
        <v>0.6</v>
      </c>
      <c r="N221" s="161">
        <f>N222+N223+N224</f>
        <v>30</v>
      </c>
      <c r="O221" s="162"/>
      <c r="P221" s="163"/>
      <c r="Q221" s="164">
        <f>Q222+Q223+Q224</f>
        <v>30</v>
      </c>
      <c r="R221" s="204"/>
      <c r="S221" s="229">
        <f>N221/C221</f>
        <v>0.6</v>
      </c>
      <c r="T221" s="182"/>
      <c r="U221" s="182"/>
    </row>
    <row r="222" spans="1:21" ht="36" customHeight="1">
      <c r="A222" s="10" t="s">
        <v>37</v>
      </c>
      <c r="B222" s="274" t="s">
        <v>8</v>
      </c>
      <c r="C222" s="159">
        <f>F222</f>
        <v>10</v>
      </c>
      <c r="D222" s="160"/>
      <c r="E222" s="160"/>
      <c r="F222" s="160">
        <v>10</v>
      </c>
      <c r="G222" s="103"/>
      <c r="H222" s="92">
        <f>K222</f>
        <v>0</v>
      </c>
      <c r="I222" s="39"/>
      <c r="J222" s="39"/>
      <c r="K222" s="39">
        <v>0</v>
      </c>
      <c r="L222" s="222"/>
      <c r="M222" s="238">
        <f t="shared" si="45"/>
        <v>0</v>
      </c>
      <c r="N222" s="92">
        <f>Q222</f>
        <v>0</v>
      </c>
      <c r="O222" s="39"/>
      <c r="P222" s="39"/>
      <c r="Q222" s="39">
        <v>0</v>
      </c>
      <c r="R222" s="197"/>
      <c r="S222" s="238">
        <f>N222/C222</f>
        <v>0</v>
      </c>
      <c r="T222" s="182"/>
      <c r="U222" s="182"/>
    </row>
    <row r="223" spans="1:21" ht="28.5" customHeight="1">
      <c r="A223" s="11" t="s">
        <v>16</v>
      </c>
      <c r="B223" s="262" t="s">
        <v>230</v>
      </c>
      <c r="C223" s="243">
        <f>F223</f>
        <v>30</v>
      </c>
      <c r="D223" s="75"/>
      <c r="E223" s="343"/>
      <c r="F223" s="75">
        <v>30</v>
      </c>
      <c r="G223" s="253"/>
      <c r="H223" s="73">
        <f>K223</f>
        <v>30</v>
      </c>
      <c r="I223" s="71"/>
      <c r="J223" s="71"/>
      <c r="K223" s="71">
        <v>30</v>
      </c>
      <c r="L223" s="98"/>
      <c r="M223" s="239">
        <f>H223/C223</f>
        <v>1</v>
      </c>
      <c r="N223" s="73">
        <f>Q223</f>
        <v>30</v>
      </c>
      <c r="O223" s="71"/>
      <c r="P223" s="71"/>
      <c r="Q223" s="71">
        <v>30</v>
      </c>
      <c r="R223" s="198"/>
      <c r="S223" s="239">
        <f>N223/C223</f>
        <v>1</v>
      </c>
      <c r="T223" s="182"/>
      <c r="U223" s="182"/>
    </row>
    <row r="224" spans="1:21" ht="50.25" customHeight="1">
      <c r="A224" s="10" t="s">
        <v>35</v>
      </c>
      <c r="B224" s="235" t="s">
        <v>231</v>
      </c>
      <c r="C224" s="76">
        <f>F224</f>
        <v>10</v>
      </c>
      <c r="D224" s="77"/>
      <c r="E224" s="378"/>
      <c r="F224" s="77">
        <v>10</v>
      </c>
      <c r="G224" s="321"/>
      <c r="H224" s="58">
        <f>K224</f>
        <v>0</v>
      </c>
      <c r="I224" s="64"/>
      <c r="J224" s="64"/>
      <c r="K224" s="64">
        <v>0</v>
      </c>
      <c r="L224" s="99"/>
      <c r="M224" s="240">
        <f>H224/C224</f>
        <v>0</v>
      </c>
      <c r="N224" s="58">
        <f>Q224</f>
        <v>0</v>
      </c>
      <c r="O224" s="64"/>
      <c r="P224" s="64"/>
      <c r="Q224" s="64">
        <v>0</v>
      </c>
      <c r="R224" s="195"/>
      <c r="S224" s="240">
        <f>N224/C224</f>
        <v>0</v>
      </c>
      <c r="T224" s="182"/>
      <c r="U224" s="182"/>
    </row>
    <row r="225" spans="1:21" ht="106.5" customHeight="1" thickBot="1">
      <c r="A225" s="40" t="s">
        <v>131</v>
      </c>
      <c r="B225" s="532" t="s">
        <v>240</v>
      </c>
      <c r="C225" s="161">
        <f>C226</f>
        <v>60</v>
      </c>
      <c r="D225" s="162"/>
      <c r="E225" s="163"/>
      <c r="F225" s="164">
        <f>F226</f>
        <v>60</v>
      </c>
      <c r="G225" s="481"/>
      <c r="H225" s="161">
        <f>H226</f>
        <v>19.001</v>
      </c>
      <c r="I225" s="162"/>
      <c r="J225" s="163"/>
      <c r="K225" s="164">
        <f>K226</f>
        <v>19.001</v>
      </c>
      <c r="L225" s="134"/>
      <c r="M225" s="229">
        <f aca="true" t="shared" si="46" ref="M225:M231">H225/C225</f>
        <v>0.31668333333333337</v>
      </c>
      <c r="N225" s="161">
        <f>N226</f>
        <v>19.001</v>
      </c>
      <c r="O225" s="162"/>
      <c r="P225" s="163"/>
      <c r="Q225" s="164">
        <f>Q226</f>
        <v>19.001</v>
      </c>
      <c r="R225" s="204"/>
      <c r="S225" s="229">
        <f aca="true" t="shared" si="47" ref="S225:S230">N225/C225</f>
        <v>0.31668333333333337</v>
      </c>
      <c r="T225" s="182"/>
      <c r="U225" s="182"/>
    </row>
    <row r="226" spans="1:21" ht="49.5" customHeight="1">
      <c r="A226" s="15" t="s">
        <v>37</v>
      </c>
      <c r="B226" s="277" t="s">
        <v>241</v>
      </c>
      <c r="C226" s="159">
        <f>F226</f>
        <v>60</v>
      </c>
      <c r="D226" s="160"/>
      <c r="E226" s="246"/>
      <c r="F226" s="160">
        <v>60</v>
      </c>
      <c r="G226" s="244"/>
      <c r="H226" s="159">
        <f>K226</f>
        <v>19.001</v>
      </c>
      <c r="I226" s="160"/>
      <c r="J226" s="160"/>
      <c r="K226" s="160">
        <v>19.001</v>
      </c>
      <c r="L226" s="222"/>
      <c r="M226" s="238">
        <f t="shared" si="46"/>
        <v>0.31668333333333337</v>
      </c>
      <c r="N226" s="159">
        <f>Q226</f>
        <v>19.001</v>
      </c>
      <c r="O226" s="160"/>
      <c r="P226" s="160"/>
      <c r="Q226" s="160">
        <v>19.001</v>
      </c>
      <c r="R226" s="197"/>
      <c r="S226" s="238">
        <f t="shared" si="47"/>
        <v>0.31668333333333337</v>
      </c>
      <c r="T226" s="182"/>
      <c r="U226" s="182"/>
    </row>
    <row r="227" spans="1:21" ht="105" customHeight="1" thickBot="1">
      <c r="A227" s="40" t="s">
        <v>132</v>
      </c>
      <c r="B227" s="459" t="s">
        <v>197</v>
      </c>
      <c r="C227" s="161">
        <f>C228</f>
        <v>65</v>
      </c>
      <c r="D227" s="162"/>
      <c r="E227" s="163"/>
      <c r="F227" s="164">
        <f>F228</f>
        <v>65</v>
      </c>
      <c r="G227" s="481"/>
      <c r="H227" s="161">
        <f>H228</f>
        <v>65</v>
      </c>
      <c r="I227" s="162"/>
      <c r="J227" s="163"/>
      <c r="K227" s="164">
        <f>K228</f>
        <v>65</v>
      </c>
      <c r="L227" s="134"/>
      <c r="M227" s="229">
        <f t="shared" si="46"/>
        <v>1</v>
      </c>
      <c r="N227" s="161">
        <f>N228</f>
        <v>65</v>
      </c>
      <c r="O227" s="162"/>
      <c r="P227" s="163"/>
      <c r="Q227" s="164">
        <f>Q228</f>
        <v>65</v>
      </c>
      <c r="R227" s="204"/>
      <c r="S227" s="229">
        <f t="shared" si="47"/>
        <v>1</v>
      </c>
      <c r="T227" s="182"/>
      <c r="U227" s="182"/>
    </row>
    <row r="228" spans="1:21" ht="26.25" customHeight="1" thickBot="1">
      <c r="A228" s="245" t="s">
        <v>37</v>
      </c>
      <c r="B228" s="277" t="s">
        <v>198</v>
      </c>
      <c r="C228" s="159">
        <f>F228</f>
        <v>65</v>
      </c>
      <c r="D228" s="246"/>
      <c r="E228" s="246"/>
      <c r="F228" s="160">
        <v>65</v>
      </c>
      <c r="G228" s="244"/>
      <c r="H228" s="159">
        <f>K228</f>
        <v>65</v>
      </c>
      <c r="I228" s="160"/>
      <c r="J228" s="160"/>
      <c r="K228" s="160">
        <v>65</v>
      </c>
      <c r="L228" s="222"/>
      <c r="M228" s="238">
        <f t="shared" si="46"/>
        <v>1</v>
      </c>
      <c r="N228" s="159">
        <f>Q228</f>
        <v>65</v>
      </c>
      <c r="O228" s="160"/>
      <c r="P228" s="160"/>
      <c r="Q228" s="160">
        <v>65</v>
      </c>
      <c r="R228" s="248"/>
      <c r="S228" s="238">
        <f t="shared" si="47"/>
        <v>1</v>
      </c>
      <c r="T228" s="182"/>
      <c r="U228" s="182"/>
    </row>
    <row r="229" spans="1:21" ht="79.5" customHeight="1" thickBot="1">
      <c r="A229" s="24" t="s">
        <v>60</v>
      </c>
      <c r="B229" s="535" t="s">
        <v>252</v>
      </c>
      <c r="C229" s="256">
        <f>C230</f>
        <v>50</v>
      </c>
      <c r="D229" s="139"/>
      <c r="E229" s="139"/>
      <c r="F229" s="149">
        <f>F230</f>
        <v>50</v>
      </c>
      <c r="G229" s="69"/>
      <c r="H229" s="256">
        <f>H230</f>
        <v>0</v>
      </c>
      <c r="I229" s="139"/>
      <c r="J229" s="139"/>
      <c r="K229" s="149">
        <f>K230</f>
        <v>0</v>
      </c>
      <c r="L229" s="105"/>
      <c r="M229" s="226">
        <f t="shared" si="46"/>
        <v>0</v>
      </c>
      <c r="N229" s="256">
        <f>N230</f>
        <v>0</v>
      </c>
      <c r="O229" s="139"/>
      <c r="P229" s="139"/>
      <c r="Q229" s="149">
        <f>Q230</f>
        <v>0</v>
      </c>
      <c r="R229" s="263"/>
      <c r="S229" s="226">
        <f t="shared" si="47"/>
        <v>0</v>
      </c>
      <c r="T229" s="182"/>
      <c r="U229" s="182"/>
    </row>
    <row r="230" spans="1:21" ht="69.75" customHeight="1" thickBot="1">
      <c r="A230" s="550" t="s">
        <v>37</v>
      </c>
      <c r="B230" s="551" t="s">
        <v>113</v>
      </c>
      <c r="C230" s="458">
        <f>F230</f>
        <v>50</v>
      </c>
      <c r="D230" s="254"/>
      <c r="E230" s="254"/>
      <c r="F230" s="251">
        <v>50</v>
      </c>
      <c r="G230" s="255"/>
      <c r="H230" s="458">
        <f>K230</f>
        <v>0</v>
      </c>
      <c r="I230" s="251"/>
      <c r="J230" s="251"/>
      <c r="K230" s="251">
        <v>0</v>
      </c>
      <c r="L230" s="141"/>
      <c r="M230" s="252">
        <f t="shared" si="46"/>
        <v>0</v>
      </c>
      <c r="N230" s="458">
        <f>Q230</f>
        <v>0</v>
      </c>
      <c r="O230" s="251"/>
      <c r="P230" s="251"/>
      <c r="Q230" s="251">
        <v>0</v>
      </c>
      <c r="R230" s="293"/>
      <c r="S230" s="252">
        <f t="shared" si="47"/>
        <v>0</v>
      </c>
      <c r="T230" s="182"/>
      <c r="U230" s="182"/>
    </row>
    <row r="231" spans="1:21" ht="96.75" customHeight="1" thickBot="1">
      <c r="A231" s="24" t="s">
        <v>61</v>
      </c>
      <c r="B231" s="535" t="s">
        <v>120</v>
      </c>
      <c r="C231" s="256">
        <f>C232+C233+C234</f>
        <v>50</v>
      </c>
      <c r="D231" s="139"/>
      <c r="E231" s="139"/>
      <c r="F231" s="149">
        <f>F232+F233+F234</f>
        <v>50</v>
      </c>
      <c r="G231" s="69"/>
      <c r="H231" s="256">
        <f>H232+H233+H234</f>
        <v>0</v>
      </c>
      <c r="I231" s="139"/>
      <c r="J231" s="139"/>
      <c r="K231" s="149">
        <f>K232+K233+K234</f>
        <v>0</v>
      </c>
      <c r="L231" s="105"/>
      <c r="M231" s="226">
        <f t="shared" si="46"/>
        <v>0</v>
      </c>
      <c r="N231" s="256">
        <f>N232+N233+N234</f>
        <v>0</v>
      </c>
      <c r="O231" s="139"/>
      <c r="P231" s="139"/>
      <c r="Q231" s="149">
        <f>Q232+Q233+Q234</f>
        <v>0</v>
      </c>
      <c r="R231" s="263"/>
      <c r="S231" s="226">
        <f aca="true" t="shared" si="48" ref="S231:S237">N231/C231</f>
        <v>0</v>
      </c>
      <c r="T231" s="182"/>
      <c r="U231" s="182"/>
    </row>
    <row r="232" spans="1:21" ht="38.25" customHeight="1">
      <c r="A232" s="245" t="s">
        <v>37</v>
      </c>
      <c r="B232" s="273" t="s">
        <v>127</v>
      </c>
      <c r="C232" s="323">
        <f>F232</f>
        <v>20</v>
      </c>
      <c r="D232" s="246"/>
      <c r="E232" s="246"/>
      <c r="F232" s="237">
        <v>20</v>
      </c>
      <c r="G232" s="244"/>
      <c r="H232" s="159">
        <f>K232</f>
        <v>0</v>
      </c>
      <c r="I232" s="160"/>
      <c r="J232" s="160"/>
      <c r="K232" s="160">
        <v>0</v>
      </c>
      <c r="L232" s="222"/>
      <c r="M232" s="238">
        <f aca="true" t="shared" si="49" ref="M232:M237">H232/C232</f>
        <v>0</v>
      </c>
      <c r="N232" s="159">
        <f>Q232</f>
        <v>0</v>
      </c>
      <c r="O232" s="160"/>
      <c r="P232" s="160"/>
      <c r="Q232" s="160">
        <v>0</v>
      </c>
      <c r="R232" s="248"/>
      <c r="S232" s="238">
        <f t="shared" si="48"/>
        <v>0</v>
      </c>
      <c r="T232" s="182"/>
      <c r="U232" s="182"/>
    </row>
    <row r="233" spans="1:21" ht="61.5" customHeight="1">
      <c r="A233" s="319" t="s">
        <v>16</v>
      </c>
      <c r="B233" s="107" t="s">
        <v>117</v>
      </c>
      <c r="C233" s="324">
        <f>F233</f>
        <v>20</v>
      </c>
      <c r="D233" s="320"/>
      <c r="E233" s="320"/>
      <c r="F233" s="77">
        <v>20</v>
      </c>
      <c r="G233" s="321"/>
      <c r="H233" s="76">
        <f>K233</f>
        <v>0</v>
      </c>
      <c r="I233" s="77"/>
      <c r="J233" s="77"/>
      <c r="K233" s="77">
        <v>0</v>
      </c>
      <c r="L233" s="99"/>
      <c r="M233" s="240">
        <f t="shared" si="49"/>
        <v>0</v>
      </c>
      <c r="N233" s="76">
        <f>Q233</f>
        <v>0</v>
      </c>
      <c r="O233" s="77"/>
      <c r="P233" s="77"/>
      <c r="Q233" s="77">
        <v>0</v>
      </c>
      <c r="R233" s="322"/>
      <c r="S233" s="240">
        <f t="shared" si="48"/>
        <v>0</v>
      </c>
      <c r="T233" s="182"/>
      <c r="U233" s="182"/>
    </row>
    <row r="234" spans="1:21" ht="51.75" customHeight="1" thickBot="1">
      <c r="A234" s="346" t="s">
        <v>35</v>
      </c>
      <c r="B234" s="295" t="s">
        <v>143</v>
      </c>
      <c r="C234" s="347">
        <f>F234</f>
        <v>10</v>
      </c>
      <c r="D234" s="348"/>
      <c r="E234" s="348"/>
      <c r="F234" s="349">
        <v>10</v>
      </c>
      <c r="G234" s="350"/>
      <c r="H234" s="317">
        <f>K234</f>
        <v>0</v>
      </c>
      <c r="I234" s="349"/>
      <c r="J234" s="349"/>
      <c r="K234" s="349">
        <v>0</v>
      </c>
      <c r="L234" s="223"/>
      <c r="M234" s="315">
        <f t="shared" si="49"/>
        <v>0</v>
      </c>
      <c r="N234" s="317">
        <f>Q234</f>
        <v>0</v>
      </c>
      <c r="O234" s="349"/>
      <c r="P234" s="349"/>
      <c r="Q234" s="349">
        <v>0</v>
      </c>
      <c r="R234" s="351"/>
      <c r="S234" s="315">
        <f t="shared" si="48"/>
        <v>0</v>
      </c>
      <c r="T234" s="182"/>
      <c r="U234" s="182"/>
    </row>
    <row r="235" spans="1:21" ht="37.5" customHeight="1" thickBot="1">
      <c r="A235" s="24" t="s">
        <v>70</v>
      </c>
      <c r="B235" s="531" t="s">
        <v>174</v>
      </c>
      <c r="C235" s="143">
        <f>C236+C238</f>
        <v>100</v>
      </c>
      <c r="D235" s="139"/>
      <c r="E235" s="139"/>
      <c r="F235" s="137">
        <f>F236+F238</f>
        <v>100</v>
      </c>
      <c r="G235" s="132"/>
      <c r="H235" s="143">
        <f>H236+H238</f>
        <v>0</v>
      </c>
      <c r="I235" s="139"/>
      <c r="J235" s="139"/>
      <c r="K235" s="137">
        <f>K236+K238</f>
        <v>0</v>
      </c>
      <c r="L235" s="106"/>
      <c r="M235" s="226">
        <f t="shared" si="49"/>
        <v>0</v>
      </c>
      <c r="N235" s="143">
        <f>N236+N238</f>
        <v>0</v>
      </c>
      <c r="O235" s="139"/>
      <c r="P235" s="139"/>
      <c r="Q235" s="137">
        <f>Q236+Q238</f>
        <v>0</v>
      </c>
      <c r="R235" s="263"/>
      <c r="S235" s="226">
        <f t="shared" si="48"/>
        <v>0</v>
      </c>
      <c r="T235" s="182"/>
      <c r="U235" s="182"/>
    </row>
    <row r="236" spans="1:21" ht="40.5" customHeight="1">
      <c r="A236" s="357" t="s">
        <v>227</v>
      </c>
      <c r="B236" s="529" t="s">
        <v>12</v>
      </c>
      <c r="C236" s="359">
        <f>C237</f>
        <v>50</v>
      </c>
      <c r="D236" s="269"/>
      <c r="E236" s="269"/>
      <c r="F236" s="360">
        <f>F237</f>
        <v>50</v>
      </c>
      <c r="G236" s="244"/>
      <c r="H236" s="359">
        <f>H237</f>
        <v>0</v>
      </c>
      <c r="I236" s="269"/>
      <c r="J236" s="269"/>
      <c r="K236" s="360">
        <f>K237</f>
        <v>0</v>
      </c>
      <c r="L236" s="222"/>
      <c r="M236" s="230">
        <f t="shared" si="49"/>
        <v>0</v>
      </c>
      <c r="N236" s="359">
        <f>N237</f>
        <v>0</v>
      </c>
      <c r="O236" s="269"/>
      <c r="P236" s="269"/>
      <c r="Q236" s="360">
        <f>Q237</f>
        <v>0</v>
      </c>
      <c r="R236" s="248"/>
      <c r="S236" s="230">
        <f t="shared" si="48"/>
        <v>0</v>
      </c>
      <c r="T236" s="182"/>
      <c r="U236" s="182"/>
    </row>
    <row r="237" spans="1:21" ht="63.75" customHeight="1">
      <c r="A237" s="352" t="s">
        <v>37</v>
      </c>
      <c r="B237" s="270" t="s">
        <v>270</v>
      </c>
      <c r="C237" s="76">
        <f>F237</f>
        <v>50</v>
      </c>
      <c r="D237" s="320"/>
      <c r="E237" s="320"/>
      <c r="F237" s="377">
        <v>50</v>
      </c>
      <c r="G237" s="321"/>
      <c r="H237" s="147">
        <f>K237</f>
        <v>0</v>
      </c>
      <c r="I237" s="320"/>
      <c r="J237" s="320"/>
      <c r="K237" s="377">
        <v>0</v>
      </c>
      <c r="L237" s="99"/>
      <c r="M237" s="240">
        <f t="shared" si="49"/>
        <v>0</v>
      </c>
      <c r="N237" s="147">
        <f>Q237</f>
        <v>0</v>
      </c>
      <c r="O237" s="320"/>
      <c r="P237" s="320"/>
      <c r="Q237" s="377">
        <v>0</v>
      </c>
      <c r="R237" s="322"/>
      <c r="S237" s="240">
        <f t="shared" si="48"/>
        <v>0</v>
      </c>
      <c r="T237" s="182"/>
      <c r="U237" s="182"/>
    </row>
    <row r="238" spans="1:21" ht="15.75" customHeight="1">
      <c r="A238" s="361" t="s">
        <v>228</v>
      </c>
      <c r="B238" s="528" t="s">
        <v>19</v>
      </c>
      <c r="C238" s="463">
        <f>C239</f>
        <v>50</v>
      </c>
      <c r="D238" s="464"/>
      <c r="E238" s="464"/>
      <c r="F238" s="385">
        <f>F239</f>
        <v>50</v>
      </c>
      <c r="G238" s="253"/>
      <c r="H238" s="463">
        <f>H239</f>
        <v>0</v>
      </c>
      <c r="I238" s="464"/>
      <c r="J238" s="464"/>
      <c r="K238" s="385">
        <f>K239</f>
        <v>0</v>
      </c>
      <c r="L238" s="98"/>
      <c r="M238" s="232">
        <f aca="true" t="shared" si="50" ref="M238:M243">H238/C238</f>
        <v>0</v>
      </c>
      <c r="N238" s="463">
        <f>N239</f>
        <v>0</v>
      </c>
      <c r="O238" s="464"/>
      <c r="P238" s="464"/>
      <c r="Q238" s="385">
        <f>Q239</f>
        <v>0</v>
      </c>
      <c r="R238" s="250"/>
      <c r="S238" s="232">
        <f aca="true" t="shared" si="51" ref="S238:S243">N238/C238</f>
        <v>0</v>
      </c>
      <c r="T238" s="182"/>
      <c r="U238" s="182"/>
    </row>
    <row r="239" spans="1:21" ht="65.25" customHeight="1" thickBot="1">
      <c r="A239" s="249" t="s">
        <v>37</v>
      </c>
      <c r="B239" s="271" t="s">
        <v>184</v>
      </c>
      <c r="C239" s="318">
        <f>F239</f>
        <v>50</v>
      </c>
      <c r="D239" s="254"/>
      <c r="E239" s="254"/>
      <c r="F239" s="251">
        <v>50</v>
      </c>
      <c r="G239" s="255"/>
      <c r="H239" s="318">
        <f>K239</f>
        <v>0</v>
      </c>
      <c r="I239" s="254"/>
      <c r="J239" s="254"/>
      <c r="K239" s="363">
        <v>0</v>
      </c>
      <c r="L239" s="141"/>
      <c r="M239" s="252">
        <f t="shared" si="50"/>
        <v>0</v>
      </c>
      <c r="N239" s="318">
        <f>Q239</f>
        <v>0</v>
      </c>
      <c r="O239" s="254"/>
      <c r="P239" s="254"/>
      <c r="Q239" s="363">
        <v>0</v>
      </c>
      <c r="R239" s="293"/>
      <c r="S239" s="252">
        <f t="shared" si="51"/>
        <v>0</v>
      </c>
      <c r="T239" s="182"/>
      <c r="U239" s="182"/>
    </row>
    <row r="240" spans="1:21" ht="93" customHeight="1" thickBot="1">
      <c r="A240" s="24" t="s">
        <v>74</v>
      </c>
      <c r="B240" s="531" t="s">
        <v>199</v>
      </c>
      <c r="C240" s="143">
        <f>C241+C242+C243+C244+C245</f>
        <v>9260.56</v>
      </c>
      <c r="D240" s="143">
        <f>D241+D242+D243+D244+D245</f>
        <v>5403.46</v>
      </c>
      <c r="E240" s="143">
        <f>E241+E242+E243+E244+E245</f>
        <v>688.8299999999999</v>
      </c>
      <c r="F240" s="137">
        <f>F241+F242+F243+F244+F245</f>
        <v>3168.27</v>
      </c>
      <c r="G240" s="365"/>
      <c r="H240" s="143">
        <f>H241+H242+H243+H244+H245</f>
        <v>5780.2789999999995</v>
      </c>
      <c r="I240" s="143">
        <f>I241+I242+I243+I244+I245</f>
        <v>3682.8599999999997</v>
      </c>
      <c r="J240" s="143">
        <f>J241+J242+J243+J244+J245</f>
        <v>497.652</v>
      </c>
      <c r="K240" s="137">
        <f>K241+K242+K243+K244+K245</f>
        <v>1599.767</v>
      </c>
      <c r="L240" s="106"/>
      <c r="M240" s="339">
        <f t="shared" si="50"/>
        <v>0.6241824468498666</v>
      </c>
      <c r="N240" s="143">
        <f>N241+N242+N243+N244+N245</f>
        <v>5780.2789999999995</v>
      </c>
      <c r="O240" s="143">
        <f>O241+O242+O243+O244+O245</f>
        <v>3682.8599999999997</v>
      </c>
      <c r="P240" s="143">
        <f>P241+P242+P243+P244+P245</f>
        <v>497.652</v>
      </c>
      <c r="Q240" s="137">
        <f>Q241+Q242+Q243+Q244+Q245</f>
        <v>1599.767</v>
      </c>
      <c r="R240" s="263"/>
      <c r="S240" s="339">
        <f t="shared" si="51"/>
        <v>0.6241824468498666</v>
      </c>
      <c r="T240" s="182"/>
      <c r="U240" s="182"/>
    </row>
    <row r="241" spans="1:21" ht="72.75" customHeight="1">
      <c r="A241" s="236" t="s">
        <v>37</v>
      </c>
      <c r="B241" s="273" t="s">
        <v>244</v>
      </c>
      <c r="C241" s="364">
        <f>D241+E241+F241</f>
        <v>561.56</v>
      </c>
      <c r="D241" s="246">
        <v>367.96</v>
      </c>
      <c r="E241" s="246">
        <v>129.33</v>
      </c>
      <c r="F241" s="160">
        <v>64.27</v>
      </c>
      <c r="G241" s="244"/>
      <c r="H241" s="364">
        <f>I241+J241+K241</f>
        <v>561.56</v>
      </c>
      <c r="I241" s="246">
        <v>367.96</v>
      </c>
      <c r="J241" s="246">
        <v>129.33</v>
      </c>
      <c r="K241" s="160">
        <v>64.27</v>
      </c>
      <c r="L241" s="222"/>
      <c r="M241" s="238">
        <f t="shared" si="50"/>
        <v>1</v>
      </c>
      <c r="N241" s="364">
        <f>O241+P241+Q241</f>
        <v>561.56</v>
      </c>
      <c r="O241" s="246">
        <v>367.96</v>
      </c>
      <c r="P241" s="246">
        <v>129.33</v>
      </c>
      <c r="Q241" s="160">
        <v>64.27</v>
      </c>
      <c r="R241" s="248"/>
      <c r="S241" s="238">
        <f t="shared" si="51"/>
        <v>1</v>
      </c>
      <c r="T241" s="182"/>
      <c r="U241" s="182"/>
    </row>
    <row r="242" spans="1:21" ht="36" customHeight="1">
      <c r="A242" s="303" t="s">
        <v>16</v>
      </c>
      <c r="B242" s="107" t="s">
        <v>462</v>
      </c>
      <c r="C242" s="353">
        <f>F242</f>
        <v>1500</v>
      </c>
      <c r="D242" s="247"/>
      <c r="E242" s="247"/>
      <c r="F242" s="75">
        <v>1500</v>
      </c>
      <c r="G242" s="253"/>
      <c r="H242" s="353">
        <f>K242</f>
        <v>0</v>
      </c>
      <c r="I242" s="247"/>
      <c r="J242" s="247"/>
      <c r="K242" s="354">
        <v>0</v>
      </c>
      <c r="L242" s="98"/>
      <c r="M242" s="240">
        <f t="shared" si="50"/>
        <v>0</v>
      </c>
      <c r="N242" s="353">
        <f>Q242</f>
        <v>0</v>
      </c>
      <c r="O242" s="247"/>
      <c r="P242" s="247"/>
      <c r="Q242" s="354">
        <v>0</v>
      </c>
      <c r="R242" s="250"/>
      <c r="S242" s="239">
        <f t="shared" si="51"/>
        <v>0</v>
      </c>
      <c r="T242" s="182"/>
      <c r="U242" s="182"/>
    </row>
    <row r="243" spans="1:21" ht="30.75" customHeight="1">
      <c r="A243" s="319" t="s">
        <v>35</v>
      </c>
      <c r="B243" s="107" t="s">
        <v>245</v>
      </c>
      <c r="C243" s="147">
        <f>F243</f>
        <v>1404</v>
      </c>
      <c r="D243" s="320"/>
      <c r="E243" s="320"/>
      <c r="F243" s="77">
        <v>1404</v>
      </c>
      <c r="G243" s="321"/>
      <c r="H243" s="147">
        <f>K243</f>
        <v>1404</v>
      </c>
      <c r="I243" s="320"/>
      <c r="J243" s="320"/>
      <c r="K243" s="77">
        <v>1404</v>
      </c>
      <c r="L243" s="99"/>
      <c r="M243" s="240">
        <f t="shared" si="50"/>
        <v>1</v>
      </c>
      <c r="N243" s="147">
        <f>Q243</f>
        <v>1404</v>
      </c>
      <c r="O243" s="320"/>
      <c r="P243" s="320"/>
      <c r="Q243" s="77">
        <v>1404</v>
      </c>
      <c r="R243" s="322"/>
      <c r="S243" s="240">
        <f t="shared" si="51"/>
        <v>1</v>
      </c>
      <c r="T243" s="182"/>
      <c r="U243" s="182"/>
    </row>
    <row r="244" spans="1:21" ht="36.75" customHeight="1">
      <c r="A244" s="303" t="s">
        <v>26</v>
      </c>
      <c r="B244" s="107" t="s">
        <v>246</v>
      </c>
      <c r="C244" s="324">
        <f>D244+E244+F244</f>
        <v>4120.9</v>
      </c>
      <c r="D244" s="378">
        <v>3582.81</v>
      </c>
      <c r="E244" s="378">
        <v>398.09</v>
      </c>
      <c r="F244" s="77">
        <v>140</v>
      </c>
      <c r="G244" s="321"/>
      <c r="H244" s="324">
        <f>I244+J244+K244</f>
        <v>2774.946</v>
      </c>
      <c r="I244" s="378">
        <v>2412.629</v>
      </c>
      <c r="J244" s="377">
        <v>268.05</v>
      </c>
      <c r="K244" s="377">
        <v>94.267</v>
      </c>
      <c r="L244" s="99"/>
      <c r="M244" s="240">
        <f aca="true" t="shared" si="52" ref="M244:M255">H244/C244</f>
        <v>0.6733834841903468</v>
      </c>
      <c r="N244" s="324">
        <f>O244+P244+Q244</f>
        <v>2774.946</v>
      </c>
      <c r="O244" s="378">
        <v>2412.629</v>
      </c>
      <c r="P244" s="377">
        <v>268.05</v>
      </c>
      <c r="Q244" s="377">
        <v>94.267</v>
      </c>
      <c r="R244" s="322"/>
      <c r="S244" s="240">
        <f aca="true" t="shared" si="53" ref="S244:S255">N244/C244</f>
        <v>0.6733834841903468</v>
      </c>
      <c r="T244" s="182"/>
      <c r="U244" s="182"/>
    </row>
    <row r="245" spans="1:21" ht="40.5" customHeight="1">
      <c r="A245" s="319" t="s">
        <v>27</v>
      </c>
      <c r="B245" s="107" t="s">
        <v>246</v>
      </c>
      <c r="C245" s="324">
        <f>D245+E245+F245</f>
        <v>1674.1000000000001</v>
      </c>
      <c r="D245" s="378">
        <v>1452.69</v>
      </c>
      <c r="E245" s="378">
        <v>161.41</v>
      </c>
      <c r="F245" s="77">
        <v>60</v>
      </c>
      <c r="G245" s="321"/>
      <c r="H245" s="324">
        <f>I245+J245+K245</f>
        <v>1039.773</v>
      </c>
      <c r="I245" s="378">
        <v>902.271</v>
      </c>
      <c r="J245" s="378">
        <v>100.272</v>
      </c>
      <c r="K245" s="377">
        <v>37.23</v>
      </c>
      <c r="L245" s="99"/>
      <c r="M245" s="240">
        <f t="shared" si="52"/>
        <v>0.6210937219998804</v>
      </c>
      <c r="N245" s="324">
        <f>O245+P245+Q245</f>
        <v>1039.773</v>
      </c>
      <c r="O245" s="378">
        <v>902.271</v>
      </c>
      <c r="P245" s="378">
        <v>100.272</v>
      </c>
      <c r="Q245" s="377">
        <v>37.23</v>
      </c>
      <c r="R245" s="322"/>
      <c r="S245" s="240">
        <f t="shared" si="53"/>
        <v>0.6210937219998804</v>
      </c>
      <c r="T245" s="182"/>
      <c r="U245" s="182"/>
    </row>
    <row r="246" spans="1:21" ht="86.25" customHeight="1" thickBot="1">
      <c r="A246" s="40" t="s">
        <v>233</v>
      </c>
      <c r="B246" s="532" t="s">
        <v>234</v>
      </c>
      <c r="C246" s="291">
        <f>C247+C248</f>
        <v>60</v>
      </c>
      <c r="D246" s="163"/>
      <c r="E246" s="163"/>
      <c r="F246" s="164">
        <f>F247+F248</f>
        <v>60</v>
      </c>
      <c r="G246" s="481"/>
      <c r="H246" s="291">
        <f>H247+H248</f>
        <v>49.581</v>
      </c>
      <c r="I246" s="163"/>
      <c r="J246" s="163"/>
      <c r="K246" s="164">
        <f>K247+K248</f>
        <v>49.581</v>
      </c>
      <c r="L246" s="234"/>
      <c r="M246" s="482">
        <f t="shared" si="52"/>
        <v>0.82635</v>
      </c>
      <c r="N246" s="291">
        <f>N247+N248</f>
        <v>49.581</v>
      </c>
      <c r="O246" s="163"/>
      <c r="P246" s="163"/>
      <c r="Q246" s="164">
        <f>Q247+Q248</f>
        <v>49.581</v>
      </c>
      <c r="R246" s="292"/>
      <c r="S246" s="482">
        <f t="shared" si="53"/>
        <v>0.82635</v>
      </c>
      <c r="T246" s="182"/>
      <c r="U246" s="182"/>
    </row>
    <row r="247" spans="1:21" ht="65.25" customHeight="1">
      <c r="A247" s="373" t="s">
        <v>37</v>
      </c>
      <c r="B247" s="273" t="s">
        <v>232</v>
      </c>
      <c r="C247" s="353">
        <f>F247</f>
        <v>20</v>
      </c>
      <c r="D247" s="247"/>
      <c r="E247" s="247"/>
      <c r="F247" s="75">
        <v>20</v>
      </c>
      <c r="G247" s="253"/>
      <c r="H247" s="364">
        <f>K247</f>
        <v>12.974</v>
      </c>
      <c r="I247" s="358"/>
      <c r="J247" s="358"/>
      <c r="K247" s="237">
        <v>12.974</v>
      </c>
      <c r="L247" s="222"/>
      <c r="M247" s="238">
        <f t="shared" si="52"/>
        <v>0.6487</v>
      </c>
      <c r="N247" s="364">
        <f>Q247</f>
        <v>12.974</v>
      </c>
      <c r="O247" s="358"/>
      <c r="P247" s="358"/>
      <c r="Q247" s="237">
        <v>12.974</v>
      </c>
      <c r="R247" s="248"/>
      <c r="S247" s="238">
        <f t="shared" si="53"/>
        <v>0.6487</v>
      </c>
      <c r="T247" s="182"/>
      <c r="U247" s="182"/>
    </row>
    <row r="248" spans="1:21" ht="76.5" customHeight="1" thickBot="1">
      <c r="A248" s="346" t="s">
        <v>16</v>
      </c>
      <c r="B248" s="295" t="s">
        <v>235</v>
      </c>
      <c r="C248" s="347">
        <f>F248</f>
        <v>40</v>
      </c>
      <c r="D248" s="348"/>
      <c r="E248" s="348"/>
      <c r="F248" s="349">
        <v>40</v>
      </c>
      <c r="G248" s="350"/>
      <c r="H248" s="347">
        <f>K248</f>
        <v>36.607</v>
      </c>
      <c r="I248" s="348"/>
      <c r="J248" s="348"/>
      <c r="K248" s="380">
        <v>36.607</v>
      </c>
      <c r="L248" s="223"/>
      <c r="M248" s="315">
        <f t="shared" si="52"/>
        <v>0.915175</v>
      </c>
      <c r="N248" s="347">
        <f>Q248</f>
        <v>36.607</v>
      </c>
      <c r="O248" s="348"/>
      <c r="P248" s="348"/>
      <c r="Q248" s="380">
        <v>36.607</v>
      </c>
      <c r="R248" s="351"/>
      <c r="S248" s="315">
        <f t="shared" si="53"/>
        <v>0.915175</v>
      </c>
      <c r="T248" s="182"/>
      <c r="U248" s="182"/>
    </row>
    <row r="249" spans="1:21" ht="42.75" customHeight="1" thickBot="1">
      <c r="A249" s="24" t="s">
        <v>247</v>
      </c>
      <c r="B249" s="531" t="s">
        <v>249</v>
      </c>
      <c r="C249" s="382">
        <f>C250+C252+C330</f>
        <v>41794.89571000001</v>
      </c>
      <c r="D249" s="149">
        <f>D250+D252+D330</f>
        <v>29194.479799999994</v>
      </c>
      <c r="E249" s="137">
        <f>E250+E252+E330</f>
        <v>12511.919909999999</v>
      </c>
      <c r="F249" s="137">
        <f>F250+F252+F330</f>
        <v>88.496</v>
      </c>
      <c r="G249" s="132"/>
      <c r="H249" s="382">
        <f>H250+H252+H330</f>
        <v>15569.2</v>
      </c>
      <c r="I249" s="149">
        <f>I250+I252+I330</f>
        <v>11265.924</v>
      </c>
      <c r="J249" s="137">
        <f>J250+J252+J330</f>
        <v>4303.276</v>
      </c>
      <c r="K249" s="137">
        <f>K250+K252+K330</f>
        <v>0</v>
      </c>
      <c r="L249" s="106"/>
      <c r="M249" s="226">
        <f t="shared" si="52"/>
        <v>0.3725143880733468</v>
      </c>
      <c r="N249" s="382">
        <f>N250+N252+N330</f>
        <v>11755.437000000002</v>
      </c>
      <c r="O249" s="149">
        <f>O250+O252+O330</f>
        <v>8228.806</v>
      </c>
      <c r="P249" s="137">
        <f>P250+P252+P330</f>
        <v>3526.631</v>
      </c>
      <c r="Q249" s="137">
        <f>Q250+Q252+Q330</f>
        <v>0</v>
      </c>
      <c r="R249" s="263"/>
      <c r="S249" s="226">
        <f t="shared" si="53"/>
        <v>0.2812648961147509</v>
      </c>
      <c r="T249" s="182"/>
      <c r="U249" s="182"/>
    </row>
    <row r="250" spans="1:21" ht="16.5" customHeight="1">
      <c r="A250" s="407" t="s">
        <v>250</v>
      </c>
      <c r="B250" s="527" t="s">
        <v>19</v>
      </c>
      <c r="C250" s="410">
        <f>C251</f>
        <v>4931</v>
      </c>
      <c r="D250" s="381">
        <f>D251</f>
        <v>3451.7</v>
      </c>
      <c r="E250" s="360">
        <f>E251</f>
        <v>1479.3</v>
      </c>
      <c r="F250" s="160"/>
      <c r="G250" s="244"/>
      <c r="H250" s="410">
        <f>H251</f>
        <v>0</v>
      </c>
      <c r="I250" s="381">
        <f>I251</f>
        <v>0</v>
      </c>
      <c r="J250" s="360">
        <f>J251</f>
        <v>0</v>
      </c>
      <c r="K250" s="354"/>
      <c r="L250" s="98"/>
      <c r="M250" s="232">
        <f t="shared" si="52"/>
        <v>0</v>
      </c>
      <c r="N250" s="383">
        <f>N251</f>
        <v>0</v>
      </c>
      <c r="O250" s="384">
        <f>O251</f>
        <v>0</v>
      </c>
      <c r="P250" s="385">
        <f>P251</f>
        <v>0</v>
      </c>
      <c r="Q250" s="354"/>
      <c r="R250" s="250"/>
      <c r="S250" s="232">
        <f t="shared" si="53"/>
        <v>0</v>
      </c>
      <c r="T250" s="182"/>
      <c r="U250" s="182"/>
    </row>
    <row r="251" spans="1:21" ht="40.5" customHeight="1">
      <c r="A251" s="319" t="s">
        <v>37</v>
      </c>
      <c r="B251" s="107" t="s">
        <v>248</v>
      </c>
      <c r="C251" s="411">
        <f>D251+E251</f>
        <v>4931</v>
      </c>
      <c r="D251" s="378">
        <v>3451.7</v>
      </c>
      <c r="E251" s="378">
        <v>1479.3</v>
      </c>
      <c r="F251" s="77"/>
      <c r="G251" s="321"/>
      <c r="H251" s="147">
        <f>I251+J251</f>
        <v>0</v>
      </c>
      <c r="I251" s="378">
        <v>0</v>
      </c>
      <c r="J251" s="378">
        <v>0</v>
      </c>
      <c r="K251" s="377"/>
      <c r="L251" s="99"/>
      <c r="M251" s="240">
        <f t="shared" si="52"/>
        <v>0</v>
      </c>
      <c r="N251" s="147">
        <f>O251+P251</f>
        <v>0</v>
      </c>
      <c r="O251" s="378">
        <v>0</v>
      </c>
      <c r="P251" s="378">
        <v>0</v>
      </c>
      <c r="Q251" s="377"/>
      <c r="R251" s="322"/>
      <c r="S251" s="240">
        <f t="shared" si="53"/>
        <v>0</v>
      </c>
      <c r="T251" s="182"/>
      <c r="U251" s="182"/>
    </row>
    <row r="252" spans="1:21" ht="37.5" customHeight="1">
      <c r="A252" s="403" t="s">
        <v>273</v>
      </c>
      <c r="B252" s="527" t="s">
        <v>12</v>
      </c>
      <c r="C252" s="412">
        <f>C253+C327</f>
        <v>27769.962710000014</v>
      </c>
      <c r="D252" s="414">
        <f>D253+D327</f>
        <v>19438.973799999992</v>
      </c>
      <c r="E252" s="415">
        <f>E253+E327</f>
        <v>8330.98891</v>
      </c>
      <c r="F252" s="75"/>
      <c r="G252" s="253"/>
      <c r="H252" s="412">
        <f>H253+H327</f>
        <v>6563.763</v>
      </c>
      <c r="I252" s="414">
        <f>I253+I327</f>
        <v>4962.1179999999995</v>
      </c>
      <c r="J252" s="415">
        <f>J253+J327</f>
        <v>1601.645</v>
      </c>
      <c r="K252" s="354"/>
      <c r="L252" s="98"/>
      <c r="M252" s="232">
        <f t="shared" si="52"/>
        <v>0.23636196665242107</v>
      </c>
      <c r="N252" s="412">
        <f>N253+N327</f>
        <v>2750</v>
      </c>
      <c r="O252" s="414">
        <f>O253+O327</f>
        <v>1925</v>
      </c>
      <c r="P252" s="415">
        <f>P253+P327</f>
        <v>825</v>
      </c>
      <c r="Q252" s="354"/>
      <c r="R252" s="250"/>
      <c r="S252" s="232">
        <f t="shared" si="53"/>
        <v>0.09902786073996851</v>
      </c>
      <c r="T252" s="182"/>
      <c r="U252" s="182"/>
    </row>
    <row r="253" spans="1:21" ht="36.75" customHeight="1">
      <c r="A253" s="408" t="s">
        <v>37</v>
      </c>
      <c r="B253" s="460" t="s">
        <v>274</v>
      </c>
      <c r="C253" s="506">
        <f>SUM(C254:C326)</f>
        <v>18798.829710000013</v>
      </c>
      <c r="D253" s="507">
        <f>SUM(D254:D326)</f>
        <v>13159.180799999993</v>
      </c>
      <c r="E253" s="406">
        <f>SUM(E254:E326)</f>
        <v>5639.648909999999</v>
      </c>
      <c r="F253" s="145"/>
      <c r="G253" s="278"/>
      <c r="H253" s="506">
        <f>SUM(H254:H326)</f>
        <v>2445.263</v>
      </c>
      <c r="I253" s="507">
        <f>SUM(I254:I326)</f>
        <v>2079.1679999999997</v>
      </c>
      <c r="J253" s="406">
        <f>SUM(J254:J326)</f>
        <v>366.0950000000001</v>
      </c>
      <c r="K253" s="406"/>
      <c r="L253" s="94"/>
      <c r="M253" s="242">
        <f t="shared" si="52"/>
        <v>0.13007527796792825</v>
      </c>
      <c r="N253" s="506">
        <f>SUM(N254:N326)</f>
        <v>0</v>
      </c>
      <c r="O253" s="507">
        <f>SUM(O254:O326)</f>
        <v>0</v>
      </c>
      <c r="P253" s="406">
        <f>SUM(P254:P326)</f>
        <v>0</v>
      </c>
      <c r="Q253" s="377"/>
      <c r="R253" s="322"/>
      <c r="S253" s="242">
        <f t="shared" si="53"/>
        <v>0</v>
      </c>
      <c r="T253" s="182"/>
      <c r="U253" s="182"/>
    </row>
    <row r="254" spans="1:21" ht="68.25" customHeight="1">
      <c r="A254" s="408" t="s">
        <v>38</v>
      </c>
      <c r="B254" s="483" t="s">
        <v>297</v>
      </c>
      <c r="C254" s="76">
        <f>D254+E254</f>
        <v>305.76</v>
      </c>
      <c r="D254" s="77">
        <v>214.032</v>
      </c>
      <c r="E254" s="77">
        <v>91.728</v>
      </c>
      <c r="F254" s="77"/>
      <c r="G254" s="42"/>
      <c r="H254" s="147">
        <f aca="true" t="shared" si="54" ref="H254:H301">I254+J254</f>
        <v>0</v>
      </c>
      <c r="I254" s="77">
        <v>0</v>
      </c>
      <c r="J254" s="77">
        <v>0</v>
      </c>
      <c r="K254" s="377"/>
      <c r="L254" s="64"/>
      <c r="M254" s="240">
        <f t="shared" si="52"/>
        <v>0</v>
      </c>
      <c r="N254" s="377">
        <f aca="true" t="shared" si="55" ref="N254:N301">O254+P254</f>
        <v>0</v>
      </c>
      <c r="O254" s="77">
        <v>0</v>
      </c>
      <c r="P254" s="77">
        <v>0</v>
      </c>
      <c r="Q254" s="377"/>
      <c r="R254" s="322"/>
      <c r="S254" s="240">
        <f t="shared" si="53"/>
        <v>0</v>
      </c>
      <c r="T254" s="182"/>
      <c r="U254" s="182"/>
    </row>
    <row r="255" spans="1:21" ht="68.25" customHeight="1">
      <c r="A255" s="408" t="s">
        <v>39</v>
      </c>
      <c r="B255" s="483" t="s">
        <v>298</v>
      </c>
      <c r="C255" s="76">
        <f aca="true" t="shared" si="56" ref="C255:C329">D255+E255</f>
        <v>43.68</v>
      </c>
      <c r="D255" s="77">
        <v>30.576</v>
      </c>
      <c r="E255" s="77">
        <v>13.104</v>
      </c>
      <c r="F255" s="77"/>
      <c r="G255" s="42"/>
      <c r="H255" s="147">
        <f t="shared" si="54"/>
        <v>0</v>
      </c>
      <c r="I255" s="77">
        <v>0</v>
      </c>
      <c r="J255" s="77">
        <v>0</v>
      </c>
      <c r="K255" s="377"/>
      <c r="L255" s="64"/>
      <c r="M255" s="240">
        <f t="shared" si="52"/>
        <v>0</v>
      </c>
      <c r="N255" s="377">
        <f t="shared" si="55"/>
        <v>0</v>
      </c>
      <c r="O255" s="77">
        <v>0</v>
      </c>
      <c r="P255" s="77">
        <v>0</v>
      </c>
      <c r="Q255" s="377"/>
      <c r="R255" s="322"/>
      <c r="S255" s="240">
        <f t="shared" si="53"/>
        <v>0</v>
      </c>
      <c r="T255" s="182"/>
      <c r="U255" s="182"/>
    </row>
    <row r="256" spans="1:21" ht="69.75" customHeight="1">
      <c r="A256" s="408" t="s">
        <v>17</v>
      </c>
      <c r="B256" s="483" t="s">
        <v>299</v>
      </c>
      <c r="C256" s="76">
        <f t="shared" si="56"/>
        <v>401.12</v>
      </c>
      <c r="D256" s="77">
        <v>280.784</v>
      </c>
      <c r="E256" s="77">
        <v>120.336</v>
      </c>
      <c r="F256" s="77"/>
      <c r="G256" s="42"/>
      <c r="H256" s="147">
        <f t="shared" si="54"/>
        <v>0</v>
      </c>
      <c r="I256" s="77">
        <v>0</v>
      </c>
      <c r="J256" s="77">
        <v>0</v>
      </c>
      <c r="K256" s="377"/>
      <c r="L256" s="64"/>
      <c r="M256" s="240">
        <f aca="true" t="shared" si="57" ref="M256:M301">H256/C256</f>
        <v>0</v>
      </c>
      <c r="N256" s="377">
        <f t="shared" si="55"/>
        <v>0</v>
      </c>
      <c r="O256" s="77">
        <v>0</v>
      </c>
      <c r="P256" s="77">
        <v>0</v>
      </c>
      <c r="Q256" s="377"/>
      <c r="R256" s="322"/>
      <c r="S256" s="240">
        <f aca="true" t="shared" si="58" ref="S256:S301">N256/C256</f>
        <v>0</v>
      </c>
      <c r="T256" s="182"/>
      <c r="U256" s="182"/>
    </row>
    <row r="257" spans="1:21" ht="68.25" customHeight="1">
      <c r="A257" s="408" t="s">
        <v>24</v>
      </c>
      <c r="B257" s="483" t="s">
        <v>300</v>
      </c>
      <c r="C257" s="76">
        <f t="shared" si="56"/>
        <v>401.54971</v>
      </c>
      <c r="D257" s="77">
        <v>281.0848</v>
      </c>
      <c r="E257" s="77">
        <v>120.46491</v>
      </c>
      <c r="F257" s="77"/>
      <c r="G257" s="42"/>
      <c r="H257" s="147">
        <f t="shared" si="54"/>
        <v>0</v>
      </c>
      <c r="I257" s="77">
        <v>0</v>
      </c>
      <c r="J257" s="77">
        <v>0</v>
      </c>
      <c r="K257" s="377"/>
      <c r="L257" s="64"/>
      <c r="M257" s="240">
        <f t="shared" si="57"/>
        <v>0</v>
      </c>
      <c r="N257" s="377">
        <f t="shared" si="55"/>
        <v>0</v>
      </c>
      <c r="O257" s="77">
        <v>0</v>
      </c>
      <c r="P257" s="77">
        <v>0</v>
      </c>
      <c r="Q257" s="377"/>
      <c r="R257" s="322"/>
      <c r="S257" s="240">
        <f t="shared" si="58"/>
        <v>0</v>
      </c>
      <c r="T257" s="182"/>
      <c r="U257" s="182"/>
    </row>
    <row r="258" spans="1:21" ht="66.75" customHeight="1">
      <c r="A258" s="408" t="s">
        <v>43</v>
      </c>
      <c r="B258" s="483" t="s">
        <v>301</v>
      </c>
      <c r="C258" s="76">
        <f t="shared" si="56"/>
        <v>218.39999999999998</v>
      </c>
      <c r="D258" s="77">
        <v>152.88</v>
      </c>
      <c r="E258" s="77">
        <v>65.52</v>
      </c>
      <c r="F258" s="77"/>
      <c r="G258" s="42"/>
      <c r="H258" s="147">
        <f t="shared" si="54"/>
        <v>0</v>
      </c>
      <c r="I258" s="77">
        <v>0</v>
      </c>
      <c r="J258" s="77">
        <v>0</v>
      </c>
      <c r="K258" s="377"/>
      <c r="L258" s="64"/>
      <c r="M258" s="240">
        <f t="shared" si="57"/>
        <v>0</v>
      </c>
      <c r="N258" s="377">
        <f t="shared" si="55"/>
        <v>0</v>
      </c>
      <c r="O258" s="77">
        <v>0</v>
      </c>
      <c r="P258" s="77">
        <v>0</v>
      </c>
      <c r="Q258" s="377"/>
      <c r="R258" s="322"/>
      <c r="S258" s="240">
        <f t="shared" si="58"/>
        <v>0</v>
      </c>
      <c r="T258" s="182"/>
      <c r="U258" s="182"/>
    </row>
    <row r="259" spans="1:21" ht="93.75" customHeight="1">
      <c r="A259" s="408" t="s">
        <v>63</v>
      </c>
      <c r="B259" s="483" t="s">
        <v>302</v>
      </c>
      <c r="C259" s="76">
        <f t="shared" si="56"/>
        <v>524.16</v>
      </c>
      <c r="D259" s="77">
        <v>366.912</v>
      </c>
      <c r="E259" s="77">
        <v>157.248</v>
      </c>
      <c r="F259" s="77"/>
      <c r="G259" s="42"/>
      <c r="H259" s="147">
        <f t="shared" si="54"/>
        <v>0</v>
      </c>
      <c r="I259" s="77">
        <v>0</v>
      </c>
      <c r="J259" s="77">
        <v>0</v>
      </c>
      <c r="K259" s="377"/>
      <c r="L259" s="64"/>
      <c r="M259" s="240">
        <f t="shared" si="57"/>
        <v>0</v>
      </c>
      <c r="N259" s="377">
        <f t="shared" si="55"/>
        <v>0</v>
      </c>
      <c r="O259" s="77">
        <v>0</v>
      </c>
      <c r="P259" s="77">
        <v>0</v>
      </c>
      <c r="Q259" s="377"/>
      <c r="R259" s="322"/>
      <c r="S259" s="240">
        <f t="shared" si="58"/>
        <v>0</v>
      </c>
      <c r="T259" s="182"/>
      <c r="U259" s="182"/>
    </row>
    <row r="260" spans="1:21" ht="78.75" customHeight="1">
      <c r="A260" s="408" t="s">
        <v>64</v>
      </c>
      <c r="B260" s="483" t="s">
        <v>303</v>
      </c>
      <c r="C260" s="76">
        <f t="shared" si="56"/>
        <v>174.72</v>
      </c>
      <c r="D260" s="77">
        <v>122.304</v>
      </c>
      <c r="E260" s="77">
        <v>52.416</v>
      </c>
      <c r="F260" s="77"/>
      <c r="G260" s="42"/>
      <c r="H260" s="147">
        <f t="shared" si="54"/>
        <v>0</v>
      </c>
      <c r="I260" s="77">
        <v>0</v>
      </c>
      <c r="J260" s="77">
        <v>0</v>
      </c>
      <c r="K260" s="377"/>
      <c r="L260" s="64"/>
      <c r="M260" s="240">
        <f t="shared" si="57"/>
        <v>0</v>
      </c>
      <c r="N260" s="377">
        <f t="shared" si="55"/>
        <v>0</v>
      </c>
      <c r="O260" s="77">
        <v>0</v>
      </c>
      <c r="P260" s="77">
        <v>0</v>
      </c>
      <c r="Q260" s="377"/>
      <c r="R260" s="322"/>
      <c r="S260" s="240">
        <f t="shared" si="58"/>
        <v>0</v>
      </c>
      <c r="T260" s="182"/>
      <c r="U260" s="182"/>
    </row>
    <row r="261" spans="1:21" ht="78.75" customHeight="1">
      <c r="A261" s="408" t="s">
        <v>255</v>
      </c>
      <c r="B261" s="483" t="s">
        <v>304</v>
      </c>
      <c r="C261" s="76">
        <f t="shared" si="56"/>
        <v>262.08</v>
      </c>
      <c r="D261" s="77">
        <v>183.456</v>
      </c>
      <c r="E261" s="77">
        <v>78.624</v>
      </c>
      <c r="F261" s="77"/>
      <c r="G261" s="42"/>
      <c r="H261" s="147">
        <f t="shared" si="54"/>
        <v>0</v>
      </c>
      <c r="I261" s="77">
        <v>0</v>
      </c>
      <c r="J261" s="77">
        <v>0</v>
      </c>
      <c r="K261" s="377"/>
      <c r="L261" s="64"/>
      <c r="M261" s="240">
        <f t="shared" si="57"/>
        <v>0</v>
      </c>
      <c r="N261" s="377">
        <f t="shared" si="55"/>
        <v>0</v>
      </c>
      <c r="O261" s="77">
        <v>0</v>
      </c>
      <c r="P261" s="77">
        <v>0</v>
      </c>
      <c r="Q261" s="377"/>
      <c r="R261" s="322"/>
      <c r="S261" s="240">
        <f t="shared" si="58"/>
        <v>0</v>
      </c>
      <c r="T261" s="182"/>
      <c r="U261" s="182"/>
    </row>
    <row r="262" spans="1:21" ht="53.25" customHeight="1">
      <c r="A262" s="408" t="s">
        <v>276</v>
      </c>
      <c r="B262" s="483" t="s">
        <v>305</v>
      </c>
      <c r="C262" s="76">
        <f t="shared" si="56"/>
        <v>262.08</v>
      </c>
      <c r="D262" s="77">
        <v>183.456</v>
      </c>
      <c r="E262" s="77">
        <v>78.624</v>
      </c>
      <c r="F262" s="77"/>
      <c r="G262" s="42"/>
      <c r="H262" s="147">
        <f t="shared" si="54"/>
        <v>0</v>
      </c>
      <c r="I262" s="77">
        <v>0</v>
      </c>
      <c r="J262" s="77">
        <v>0</v>
      </c>
      <c r="K262" s="377"/>
      <c r="L262" s="64"/>
      <c r="M262" s="240">
        <f t="shared" si="57"/>
        <v>0</v>
      </c>
      <c r="N262" s="377">
        <f t="shared" si="55"/>
        <v>0</v>
      </c>
      <c r="O262" s="77">
        <v>0</v>
      </c>
      <c r="P262" s="77">
        <v>0</v>
      </c>
      <c r="Q262" s="377"/>
      <c r="R262" s="322"/>
      <c r="S262" s="240">
        <f t="shared" si="58"/>
        <v>0</v>
      </c>
      <c r="T262" s="182"/>
      <c r="U262" s="182"/>
    </row>
    <row r="263" spans="1:21" ht="68.25" customHeight="1">
      <c r="A263" s="408" t="s">
        <v>278</v>
      </c>
      <c r="B263" s="483" t="s">
        <v>306</v>
      </c>
      <c r="C263" s="76">
        <f t="shared" si="56"/>
        <v>218.39999999999998</v>
      </c>
      <c r="D263" s="77">
        <v>152.88</v>
      </c>
      <c r="E263" s="77">
        <v>65.52</v>
      </c>
      <c r="F263" s="77"/>
      <c r="G263" s="42"/>
      <c r="H263" s="147">
        <f t="shared" si="54"/>
        <v>0</v>
      </c>
      <c r="I263" s="77">
        <v>0</v>
      </c>
      <c r="J263" s="77">
        <v>0</v>
      </c>
      <c r="K263" s="377"/>
      <c r="L263" s="64"/>
      <c r="M263" s="240">
        <f t="shared" si="57"/>
        <v>0</v>
      </c>
      <c r="N263" s="377">
        <f t="shared" si="55"/>
        <v>0</v>
      </c>
      <c r="O263" s="77">
        <v>0</v>
      </c>
      <c r="P263" s="77">
        <v>0</v>
      </c>
      <c r="Q263" s="377"/>
      <c r="R263" s="322"/>
      <c r="S263" s="240">
        <f t="shared" si="58"/>
        <v>0</v>
      </c>
      <c r="T263" s="182"/>
      <c r="U263" s="182"/>
    </row>
    <row r="264" spans="1:21" ht="95.25" customHeight="1">
      <c r="A264" s="408" t="s">
        <v>279</v>
      </c>
      <c r="B264" s="483" t="s">
        <v>307</v>
      </c>
      <c r="C264" s="76">
        <f t="shared" si="56"/>
        <v>436.79999999999995</v>
      </c>
      <c r="D264" s="77">
        <v>305.76</v>
      </c>
      <c r="E264" s="77">
        <v>131.04</v>
      </c>
      <c r="F264" s="77"/>
      <c r="G264" s="42"/>
      <c r="H264" s="147">
        <f t="shared" si="54"/>
        <v>0</v>
      </c>
      <c r="I264" s="77">
        <v>0</v>
      </c>
      <c r="J264" s="77">
        <v>0</v>
      </c>
      <c r="K264" s="377"/>
      <c r="L264" s="64"/>
      <c r="M264" s="240">
        <f t="shared" si="57"/>
        <v>0</v>
      </c>
      <c r="N264" s="377">
        <f t="shared" si="55"/>
        <v>0</v>
      </c>
      <c r="O264" s="77">
        <v>0</v>
      </c>
      <c r="P264" s="77">
        <v>0</v>
      </c>
      <c r="Q264" s="377"/>
      <c r="R264" s="322"/>
      <c r="S264" s="240">
        <f t="shared" si="58"/>
        <v>0</v>
      </c>
      <c r="T264" s="182"/>
      <c r="U264" s="182"/>
    </row>
    <row r="265" spans="1:21" ht="66.75" customHeight="1">
      <c r="A265" s="408" t="s">
        <v>280</v>
      </c>
      <c r="B265" s="483" t="s">
        <v>308</v>
      </c>
      <c r="C265" s="76">
        <f t="shared" si="56"/>
        <v>43.68</v>
      </c>
      <c r="D265" s="77">
        <v>30.576</v>
      </c>
      <c r="E265" s="77">
        <v>13.104</v>
      </c>
      <c r="F265" s="77"/>
      <c r="G265" s="42"/>
      <c r="H265" s="147">
        <f t="shared" si="54"/>
        <v>0</v>
      </c>
      <c r="I265" s="77">
        <v>0</v>
      </c>
      <c r="J265" s="77">
        <v>0</v>
      </c>
      <c r="K265" s="377"/>
      <c r="L265" s="64"/>
      <c r="M265" s="240">
        <f t="shared" si="57"/>
        <v>0</v>
      </c>
      <c r="N265" s="377">
        <f t="shared" si="55"/>
        <v>0</v>
      </c>
      <c r="O265" s="77">
        <v>0</v>
      </c>
      <c r="P265" s="77">
        <v>0</v>
      </c>
      <c r="Q265" s="377"/>
      <c r="R265" s="322"/>
      <c r="S265" s="240">
        <f t="shared" si="58"/>
        <v>0</v>
      </c>
      <c r="T265" s="182"/>
      <c r="U265" s="182"/>
    </row>
    <row r="266" spans="1:21" ht="69" customHeight="1">
      <c r="A266" s="408" t="s">
        <v>277</v>
      </c>
      <c r="B266" s="483" t="s">
        <v>309</v>
      </c>
      <c r="C266" s="76">
        <f t="shared" si="56"/>
        <v>87.36</v>
      </c>
      <c r="D266" s="77">
        <v>61.152</v>
      </c>
      <c r="E266" s="77">
        <v>26.208</v>
      </c>
      <c r="F266" s="77"/>
      <c r="G266" s="42"/>
      <c r="H266" s="147">
        <f t="shared" si="54"/>
        <v>0</v>
      </c>
      <c r="I266" s="77">
        <v>0</v>
      </c>
      <c r="J266" s="77">
        <v>0</v>
      </c>
      <c r="K266" s="377"/>
      <c r="L266" s="64"/>
      <c r="M266" s="240">
        <f t="shared" si="57"/>
        <v>0</v>
      </c>
      <c r="N266" s="377">
        <f t="shared" si="55"/>
        <v>0</v>
      </c>
      <c r="O266" s="77">
        <v>0</v>
      </c>
      <c r="P266" s="77">
        <v>0</v>
      </c>
      <c r="Q266" s="377"/>
      <c r="R266" s="322"/>
      <c r="S266" s="240">
        <f t="shared" si="58"/>
        <v>0</v>
      </c>
      <c r="T266" s="182"/>
      <c r="U266" s="182"/>
    </row>
    <row r="267" spans="1:21" ht="67.5" customHeight="1">
      <c r="A267" s="408" t="s">
        <v>281</v>
      </c>
      <c r="B267" s="483" t="s">
        <v>310</v>
      </c>
      <c r="C267" s="76">
        <f t="shared" si="56"/>
        <v>131.04</v>
      </c>
      <c r="D267" s="77">
        <v>91.728</v>
      </c>
      <c r="E267" s="77">
        <v>39.312</v>
      </c>
      <c r="F267" s="77"/>
      <c r="G267" s="42"/>
      <c r="H267" s="147">
        <f t="shared" si="54"/>
        <v>0</v>
      </c>
      <c r="I267" s="77">
        <v>0</v>
      </c>
      <c r="J267" s="77">
        <v>0</v>
      </c>
      <c r="K267" s="377"/>
      <c r="L267" s="64"/>
      <c r="M267" s="240">
        <f t="shared" si="57"/>
        <v>0</v>
      </c>
      <c r="N267" s="377">
        <f t="shared" si="55"/>
        <v>0</v>
      </c>
      <c r="O267" s="77">
        <v>0</v>
      </c>
      <c r="P267" s="77">
        <v>0</v>
      </c>
      <c r="Q267" s="377"/>
      <c r="R267" s="322"/>
      <c r="S267" s="240">
        <f t="shared" si="58"/>
        <v>0</v>
      </c>
      <c r="T267" s="182"/>
      <c r="U267" s="182"/>
    </row>
    <row r="268" spans="1:21" ht="73.5" customHeight="1">
      <c r="A268" s="408" t="s">
        <v>282</v>
      </c>
      <c r="B268" s="483" t="s">
        <v>311</v>
      </c>
      <c r="C268" s="76">
        <f t="shared" si="56"/>
        <v>43.68</v>
      </c>
      <c r="D268" s="77">
        <v>30.576</v>
      </c>
      <c r="E268" s="77">
        <v>13.104</v>
      </c>
      <c r="F268" s="77"/>
      <c r="G268" s="42"/>
      <c r="H268" s="147">
        <f t="shared" si="54"/>
        <v>0</v>
      </c>
      <c r="I268" s="77">
        <v>0</v>
      </c>
      <c r="J268" s="77">
        <v>0</v>
      </c>
      <c r="K268" s="377"/>
      <c r="L268" s="64"/>
      <c r="M268" s="240">
        <f t="shared" si="57"/>
        <v>0</v>
      </c>
      <c r="N268" s="377">
        <f t="shared" si="55"/>
        <v>0</v>
      </c>
      <c r="O268" s="77">
        <v>0</v>
      </c>
      <c r="P268" s="77">
        <v>0</v>
      </c>
      <c r="Q268" s="377"/>
      <c r="R268" s="322"/>
      <c r="S268" s="240">
        <f t="shared" si="58"/>
        <v>0</v>
      </c>
      <c r="T268" s="182"/>
      <c r="U268" s="182"/>
    </row>
    <row r="269" spans="1:21" ht="67.5" customHeight="1">
      <c r="A269" s="408" t="s">
        <v>283</v>
      </c>
      <c r="B269" s="483" t="s">
        <v>312</v>
      </c>
      <c r="C269" s="76">
        <f t="shared" si="56"/>
        <v>131.04</v>
      </c>
      <c r="D269" s="77">
        <v>91.728</v>
      </c>
      <c r="E269" s="77">
        <v>39.312</v>
      </c>
      <c r="F269" s="77"/>
      <c r="G269" s="42"/>
      <c r="H269" s="147">
        <f t="shared" si="54"/>
        <v>0</v>
      </c>
      <c r="I269" s="77">
        <v>0</v>
      </c>
      <c r="J269" s="77">
        <v>0</v>
      </c>
      <c r="K269" s="377"/>
      <c r="L269" s="64"/>
      <c r="M269" s="240">
        <f t="shared" si="57"/>
        <v>0</v>
      </c>
      <c r="N269" s="377">
        <f t="shared" si="55"/>
        <v>0</v>
      </c>
      <c r="O269" s="77">
        <v>0</v>
      </c>
      <c r="P269" s="77">
        <v>0</v>
      </c>
      <c r="Q269" s="377"/>
      <c r="R269" s="322"/>
      <c r="S269" s="240">
        <f t="shared" si="58"/>
        <v>0</v>
      </c>
      <c r="T269" s="182"/>
      <c r="U269" s="182"/>
    </row>
    <row r="270" spans="1:21" ht="66" customHeight="1">
      <c r="A270" s="408" t="s">
        <v>284</v>
      </c>
      <c r="B270" s="483" t="s">
        <v>313</v>
      </c>
      <c r="C270" s="76">
        <f t="shared" si="56"/>
        <v>43.68</v>
      </c>
      <c r="D270" s="77">
        <v>30.576</v>
      </c>
      <c r="E270" s="77">
        <v>13.104</v>
      </c>
      <c r="F270" s="77"/>
      <c r="G270" s="42"/>
      <c r="H270" s="147">
        <f t="shared" si="54"/>
        <v>0</v>
      </c>
      <c r="I270" s="77">
        <v>0</v>
      </c>
      <c r="J270" s="77">
        <v>0</v>
      </c>
      <c r="K270" s="377"/>
      <c r="L270" s="64"/>
      <c r="M270" s="240">
        <f t="shared" si="57"/>
        <v>0</v>
      </c>
      <c r="N270" s="377">
        <f t="shared" si="55"/>
        <v>0</v>
      </c>
      <c r="O270" s="77">
        <v>0</v>
      </c>
      <c r="P270" s="77">
        <v>0</v>
      </c>
      <c r="Q270" s="377"/>
      <c r="R270" s="322"/>
      <c r="S270" s="240">
        <f t="shared" si="58"/>
        <v>0</v>
      </c>
      <c r="T270" s="182"/>
      <c r="U270" s="182"/>
    </row>
    <row r="271" spans="1:21" ht="81" customHeight="1">
      <c r="A271" s="408" t="s">
        <v>314</v>
      </c>
      <c r="B271" s="483" t="s">
        <v>315</v>
      </c>
      <c r="C271" s="76">
        <f t="shared" si="56"/>
        <v>742.5600000000001</v>
      </c>
      <c r="D271" s="77">
        <v>519.792</v>
      </c>
      <c r="E271" s="77">
        <v>222.768</v>
      </c>
      <c r="F271" s="77"/>
      <c r="G271" s="42"/>
      <c r="H271" s="147">
        <f t="shared" si="54"/>
        <v>0</v>
      </c>
      <c r="I271" s="77">
        <v>0</v>
      </c>
      <c r="J271" s="77">
        <v>0</v>
      </c>
      <c r="K271" s="377"/>
      <c r="L271" s="64"/>
      <c r="M271" s="240">
        <f t="shared" si="57"/>
        <v>0</v>
      </c>
      <c r="N271" s="377">
        <f t="shared" si="55"/>
        <v>0</v>
      </c>
      <c r="O271" s="77">
        <v>0</v>
      </c>
      <c r="P271" s="77">
        <v>0</v>
      </c>
      <c r="Q271" s="377"/>
      <c r="R271" s="322"/>
      <c r="S271" s="240">
        <f t="shared" si="58"/>
        <v>0</v>
      </c>
      <c r="T271" s="182"/>
      <c r="U271" s="182"/>
    </row>
    <row r="272" spans="1:21" ht="66" customHeight="1">
      <c r="A272" s="408" t="s">
        <v>316</v>
      </c>
      <c r="B272" s="483" t="s">
        <v>317</v>
      </c>
      <c r="C272" s="76">
        <f t="shared" si="56"/>
        <v>262.08</v>
      </c>
      <c r="D272" s="77">
        <v>183.456</v>
      </c>
      <c r="E272" s="77">
        <v>78.624</v>
      </c>
      <c r="F272" s="77"/>
      <c r="G272" s="42"/>
      <c r="H272" s="147">
        <f t="shared" si="54"/>
        <v>0</v>
      </c>
      <c r="I272" s="77">
        <v>0</v>
      </c>
      <c r="J272" s="77">
        <v>0</v>
      </c>
      <c r="K272" s="377"/>
      <c r="L272" s="64"/>
      <c r="M272" s="240">
        <f t="shared" si="57"/>
        <v>0</v>
      </c>
      <c r="N272" s="377">
        <f t="shared" si="55"/>
        <v>0</v>
      </c>
      <c r="O272" s="77">
        <v>0</v>
      </c>
      <c r="P272" s="77">
        <v>0</v>
      </c>
      <c r="Q272" s="377"/>
      <c r="R272" s="322"/>
      <c r="S272" s="240">
        <f t="shared" si="58"/>
        <v>0</v>
      </c>
      <c r="T272" s="182"/>
      <c r="U272" s="182"/>
    </row>
    <row r="273" spans="1:21" ht="66" customHeight="1">
      <c r="A273" s="408" t="s">
        <v>318</v>
      </c>
      <c r="B273" s="483" t="s">
        <v>319</v>
      </c>
      <c r="C273" s="76">
        <f t="shared" si="56"/>
        <v>218.39999999999998</v>
      </c>
      <c r="D273" s="77">
        <v>152.88</v>
      </c>
      <c r="E273" s="77">
        <v>65.52</v>
      </c>
      <c r="F273" s="77"/>
      <c r="G273" s="42"/>
      <c r="H273" s="147">
        <f t="shared" si="54"/>
        <v>0</v>
      </c>
      <c r="I273" s="77">
        <v>0</v>
      </c>
      <c r="J273" s="77">
        <v>0</v>
      </c>
      <c r="K273" s="377"/>
      <c r="L273" s="64"/>
      <c r="M273" s="240">
        <f t="shared" si="57"/>
        <v>0</v>
      </c>
      <c r="N273" s="377">
        <f t="shared" si="55"/>
        <v>0</v>
      </c>
      <c r="O273" s="77">
        <v>0</v>
      </c>
      <c r="P273" s="77">
        <v>0</v>
      </c>
      <c r="Q273" s="377"/>
      <c r="R273" s="322"/>
      <c r="S273" s="240">
        <f t="shared" si="58"/>
        <v>0</v>
      </c>
      <c r="T273" s="182"/>
      <c r="U273" s="182"/>
    </row>
    <row r="274" spans="1:21" ht="84" customHeight="1">
      <c r="A274" s="408" t="s">
        <v>320</v>
      </c>
      <c r="B274" s="483" t="s">
        <v>321</v>
      </c>
      <c r="C274" s="76">
        <f t="shared" si="56"/>
        <v>829.92</v>
      </c>
      <c r="D274" s="77">
        <v>580.944</v>
      </c>
      <c r="E274" s="77">
        <v>248.976</v>
      </c>
      <c r="F274" s="77"/>
      <c r="G274" s="42"/>
      <c r="H274" s="147">
        <f t="shared" si="54"/>
        <v>0</v>
      </c>
      <c r="I274" s="77">
        <v>0</v>
      </c>
      <c r="J274" s="77">
        <v>0</v>
      </c>
      <c r="K274" s="377"/>
      <c r="L274" s="64"/>
      <c r="M274" s="240">
        <f t="shared" si="57"/>
        <v>0</v>
      </c>
      <c r="N274" s="377">
        <f t="shared" si="55"/>
        <v>0</v>
      </c>
      <c r="O274" s="77">
        <v>0</v>
      </c>
      <c r="P274" s="77">
        <v>0</v>
      </c>
      <c r="Q274" s="377"/>
      <c r="R274" s="322"/>
      <c r="S274" s="240">
        <f t="shared" si="58"/>
        <v>0</v>
      </c>
      <c r="T274" s="182"/>
      <c r="U274" s="182"/>
    </row>
    <row r="275" spans="1:21" ht="66" customHeight="1">
      <c r="A275" s="408" t="s">
        <v>322</v>
      </c>
      <c r="B275" s="483" t="s">
        <v>323</v>
      </c>
      <c r="C275" s="76">
        <f t="shared" si="56"/>
        <v>480.48</v>
      </c>
      <c r="D275" s="77">
        <v>336.336</v>
      </c>
      <c r="E275" s="77">
        <v>144.144</v>
      </c>
      <c r="F275" s="77"/>
      <c r="G275" s="42"/>
      <c r="H275" s="147">
        <f t="shared" si="54"/>
        <v>0</v>
      </c>
      <c r="I275" s="77">
        <v>0</v>
      </c>
      <c r="J275" s="77">
        <v>0</v>
      </c>
      <c r="K275" s="377"/>
      <c r="L275" s="64"/>
      <c r="M275" s="240">
        <f t="shared" si="57"/>
        <v>0</v>
      </c>
      <c r="N275" s="377">
        <f t="shared" si="55"/>
        <v>0</v>
      </c>
      <c r="O275" s="77">
        <v>0</v>
      </c>
      <c r="P275" s="77">
        <v>0</v>
      </c>
      <c r="Q275" s="377"/>
      <c r="R275" s="322"/>
      <c r="S275" s="240">
        <f t="shared" si="58"/>
        <v>0</v>
      </c>
      <c r="T275" s="182"/>
      <c r="U275" s="182"/>
    </row>
    <row r="276" spans="1:21" ht="66" customHeight="1">
      <c r="A276" s="408" t="s">
        <v>324</v>
      </c>
      <c r="B276" s="483" t="s">
        <v>325</v>
      </c>
      <c r="C276" s="76">
        <f t="shared" si="56"/>
        <v>87.36</v>
      </c>
      <c r="D276" s="77">
        <v>61.152</v>
      </c>
      <c r="E276" s="77">
        <v>26.208</v>
      </c>
      <c r="F276" s="77"/>
      <c r="G276" s="42"/>
      <c r="H276" s="147">
        <f t="shared" si="54"/>
        <v>0</v>
      </c>
      <c r="I276" s="77">
        <v>0</v>
      </c>
      <c r="J276" s="77">
        <v>0</v>
      </c>
      <c r="K276" s="377"/>
      <c r="L276" s="64"/>
      <c r="M276" s="240">
        <f t="shared" si="57"/>
        <v>0</v>
      </c>
      <c r="N276" s="377">
        <f t="shared" si="55"/>
        <v>0</v>
      </c>
      <c r="O276" s="77">
        <v>0</v>
      </c>
      <c r="P276" s="77">
        <v>0</v>
      </c>
      <c r="Q276" s="377"/>
      <c r="R276" s="322"/>
      <c r="S276" s="240">
        <f t="shared" si="58"/>
        <v>0</v>
      </c>
      <c r="T276" s="182"/>
      <c r="U276" s="182"/>
    </row>
    <row r="277" spans="1:21" ht="66" customHeight="1">
      <c r="A277" s="408" t="s">
        <v>326</v>
      </c>
      <c r="B277" s="483" t="s">
        <v>327</v>
      </c>
      <c r="C277" s="76">
        <f t="shared" si="56"/>
        <v>349.44</v>
      </c>
      <c r="D277" s="77">
        <v>244.608</v>
      </c>
      <c r="E277" s="77">
        <v>104.832</v>
      </c>
      <c r="F277" s="77"/>
      <c r="G277" s="42"/>
      <c r="H277" s="147">
        <f t="shared" si="54"/>
        <v>0</v>
      </c>
      <c r="I277" s="77">
        <v>0</v>
      </c>
      <c r="J277" s="77">
        <v>0</v>
      </c>
      <c r="K277" s="377"/>
      <c r="L277" s="64"/>
      <c r="M277" s="240">
        <f t="shared" si="57"/>
        <v>0</v>
      </c>
      <c r="N277" s="377">
        <f t="shared" si="55"/>
        <v>0</v>
      </c>
      <c r="O277" s="77">
        <v>0</v>
      </c>
      <c r="P277" s="77">
        <v>0</v>
      </c>
      <c r="Q277" s="377"/>
      <c r="R277" s="322"/>
      <c r="S277" s="240">
        <f t="shared" si="58"/>
        <v>0</v>
      </c>
      <c r="T277" s="182"/>
      <c r="U277" s="182"/>
    </row>
    <row r="278" spans="1:21" ht="80.25" customHeight="1">
      <c r="A278" s="408" t="s">
        <v>328</v>
      </c>
      <c r="B278" s="483" t="s">
        <v>329</v>
      </c>
      <c r="C278" s="76">
        <f t="shared" si="56"/>
        <v>917.28</v>
      </c>
      <c r="D278" s="77">
        <v>642.096</v>
      </c>
      <c r="E278" s="77">
        <v>275.184</v>
      </c>
      <c r="F278" s="77"/>
      <c r="G278" s="42"/>
      <c r="H278" s="147">
        <f t="shared" si="54"/>
        <v>755.155</v>
      </c>
      <c r="I278" s="77">
        <v>642.096</v>
      </c>
      <c r="J278" s="77">
        <v>113.059</v>
      </c>
      <c r="K278" s="377"/>
      <c r="L278" s="64"/>
      <c r="M278" s="240">
        <f t="shared" si="57"/>
        <v>0.8232546223617652</v>
      </c>
      <c r="N278" s="377">
        <f t="shared" si="55"/>
        <v>0</v>
      </c>
      <c r="O278" s="77">
        <v>0</v>
      </c>
      <c r="P278" s="77">
        <v>0</v>
      </c>
      <c r="Q278" s="377"/>
      <c r="R278" s="322"/>
      <c r="S278" s="240">
        <f t="shared" si="58"/>
        <v>0</v>
      </c>
      <c r="T278" s="182"/>
      <c r="U278" s="182"/>
    </row>
    <row r="279" spans="1:21" ht="66" customHeight="1">
      <c r="A279" s="408" t="s">
        <v>330</v>
      </c>
      <c r="B279" s="483" t="s">
        <v>331</v>
      </c>
      <c r="C279" s="76">
        <f t="shared" si="56"/>
        <v>218.39999999999998</v>
      </c>
      <c r="D279" s="77">
        <v>152.88</v>
      </c>
      <c r="E279" s="77">
        <v>65.52</v>
      </c>
      <c r="F279" s="77"/>
      <c r="G279" s="42"/>
      <c r="H279" s="147">
        <f t="shared" si="54"/>
        <v>179.798</v>
      </c>
      <c r="I279" s="77">
        <v>152.88</v>
      </c>
      <c r="J279" s="77">
        <v>26.918</v>
      </c>
      <c r="K279" s="377"/>
      <c r="L279" s="64"/>
      <c r="M279" s="240">
        <f t="shared" si="57"/>
        <v>0.8232509157509158</v>
      </c>
      <c r="N279" s="377">
        <f t="shared" si="55"/>
        <v>0</v>
      </c>
      <c r="O279" s="77">
        <v>0</v>
      </c>
      <c r="P279" s="77">
        <v>0</v>
      </c>
      <c r="Q279" s="377"/>
      <c r="R279" s="322"/>
      <c r="S279" s="240">
        <f t="shared" si="58"/>
        <v>0</v>
      </c>
      <c r="T279" s="182"/>
      <c r="U279" s="182"/>
    </row>
    <row r="280" spans="1:21" ht="66" customHeight="1">
      <c r="A280" s="408" t="s">
        <v>332</v>
      </c>
      <c r="B280" s="483" t="s">
        <v>333</v>
      </c>
      <c r="C280" s="76">
        <f t="shared" si="56"/>
        <v>131.04</v>
      </c>
      <c r="D280" s="77">
        <v>91.728</v>
      </c>
      <c r="E280" s="77">
        <v>39.312</v>
      </c>
      <c r="F280" s="77"/>
      <c r="G280" s="42"/>
      <c r="H280" s="147">
        <f t="shared" si="54"/>
        <v>107.87899999999999</v>
      </c>
      <c r="I280" s="77">
        <v>91.728</v>
      </c>
      <c r="J280" s="77">
        <v>16.151</v>
      </c>
      <c r="K280" s="377"/>
      <c r="L280" s="64"/>
      <c r="M280" s="240">
        <f t="shared" si="57"/>
        <v>0.823252442002442</v>
      </c>
      <c r="N280" s="377">
        <f t="shared" si="55"/>
        <v>0</v>
      </c>
      <c r="O280" s="77">
        <v>0</v>
      </c>
      <c r="P280" s="77">
        <v>0</v>
      </c>
      <c r="Q280" s="377"/>
      <c r="R280" s="322"/>
      <c r="S280" s="240">
        <f t="shared" si="58"/>
        <v>0</v>
      </c>
      <c r="T280" s="182"/>
      <c r="U280" s="182"/>
    </row>
    <row r="281" spans="1:21" ht="66" customHeight="1">
      <c r="A281" s="408" t="s">
        <v>334</v>
      </c>
      <c r="B281" s="483" t="s">
        <v>335</v>
      </c>
      <c r="C281" s="76">
        <f t="shared" si="56"/>
        <v>218.39999999999998</v>
      </c>
      <c r="D281" s="77">
        <v>152.88</v>
      </c>
      <c r="E281" s="77">
        <v>65.52</v>
      </c>
      <c r="F281" s="77"/>
      <c r="G281" s="42"/>
      <c r="H281" s="147">
        <f t="shared" si="54"/>
        <v>179.798</v>
      </c>
      <c r="I281" s="77">
        <v>152.88</v>
      </c>
      <c r="J281" s="77">
        <v>26.918</v>
      </c>
      <c r="K281" s="377"/>
      <c r="L281" s="64"/>
      <c r="M281" s="240">
        <f t="shared" si="57"/>
        <v>0.8232509157509158</v>
      </c>
      <c r="N281" s="377">
        <f t="shared" si="55"/>
        <v>0</v>
      </c>
      <c r="O281" s="77">
        <v>0</v>
      </c>
      <c r="P281" s="77">
        <v>0</v>
      </c>
      <c r="Q281" s="377"/>
      <c r="R281" s="322"/>
      <c r="S281" s="240">
        <f t="shared" si="58"/>
        <v>0</v>
      </c>
      <c r="T281" s="182"/>
      <c r="U281" s="182"/>
    </row>
    <row r="282" spans="1:21" ht="66" customHeight="1">
      <c r="A282" s="408" t="s">
        <v>336</v>
      </c>
      <c r="B282" s="483" t="s">
        <v>337</v>
      </c>
      <c r="C282" s="76">
        <f t="shared" si="56"/>
        <v>262.08</v>
      </c>
      <c r="D282" s="77">
        <v>183.456</v>
      </c>
      <c r="E282" s="77">
        <v>78.624</v>
      </c>
      <c r="F282" s="77"/>
      <c r="G282" s="42"/>
      <c r="H282" s="147">
        <f t="shared" si="54"/>
        <v>215.75799999999998</v>
      </c>
      <c r="I282" s="77">
        <v>183.456</v>
      </c>
      <c r="J282" s="77">
        <v>32.302</v>
      </c>
      <c r="K282" s="377"/>
      <c r="L282" s="64"/>
      <c r="M282" s="240">
        <f t="shared" si="57"/>
        <v>0.823252442002442</v>
      </c>
      <c r="N282" s="377">
        <f t="shared" si="55"/>
        <v>0</v>
      </c>
      <c r="O282" s="77">
        <v>0</v>
      </c>
      <c r="P282" s="77">
        <v>0</v>
      </c>
      <c r="Q282" s="377"/>
      <c r="R282" s="322"/>
      <c r="S282" s="240">
        <f t="shared" si="58"/>
        <v>0</v>
      </c>
      <c r="T282" s="182"/>
      <c r="U282" s="182"/>
    </row>
    <row r="283" spans="1:21" ht="66" customHeight="1">
      <c r="A283" s="408" t="s">
        <v>338</v>
      </c>
      <c r="B283" s="483" t="s">
        <v>339</v>
      </c>
      <c r="C283" s="76">
        <f t="shared" si="56"/>
        <v>218.39999999999998</v>
      </c>
      <c r="D283" s="77">
        <v>152.88</v>
      </c>
      <c r="E283" s="77">
        <v>65.52</v>
      </c>
      <c r="F283" s="77"/>
      <c r="G283" s="42"/>
      <c r="H283" s="147">
        <f t="shared" si="54"/>
        <v>179.799</v>
      </c>
      <c r="I283" s="77">
        <v>152.88</v>
      </c>
      <c r="J283" s="77">
        <v>26.919</v>
      </c>
      <c r="K283" s="377"/>
      <c r="L283" s="64"/>
      <c r="M283" s="240">
        <f t="shared" si="57"/>
        <v>0.8232554945054946</v>
      </c>
      <c r="N283" s="377">
        <f t="shared" si="55"/>
        <v>0</v>
      </c>
      <c r="O283" s="77">
        <v>0</v>
      </c>
      <c r="P283" s="77">
        <v>0</v>
      </c>
      <c r="Q283" s="377"/>
      <c r="R283" s="322"/>
      <c r="S283" s="240">
        <f t="shared" si="58"/>
        <v>0</v>
      </c>
      <c r="T283" s="182"/>
      <c r="U283" s="182"/>
    </row>
    <row r="284" spans="1:21" ht="66" customHeight="1">
      <c r="A284" s="408" t="s">
        <v>340</v>
      </c>
      <c r="B284" s="483" t="s">
        <v>341</v>
      </c>
      <c r="C284" s="76">
        <f t="shared" si="56"/>
        <v>436.79999999999995</v>
      </c>
      <c r="D284" s="77">
        <v>305.76</v>
      </c>
      <c r="E284" s="77">
        <v>131.04</v>
      </c>
      <c r="F284" s="77"/>
      <c r="G284" s="42"/>
      <c r="H284" s="147">
        <f t="shared" si="54"/>
        <v>359.598</v>
      </c>
      <c r="I284" s="77">
        <v>305.76</v>
      </c>
      <c r="J284" s="77">
        <v>53.838</v>
      </c>
      <c r="K284" s="377"/>
      <c r="L284" s="64"/>
      <c r="M284" s="240">
        <f t="shared" si="57"/>
        <v>0.8232554945054946</v>
      </c>
      <c r="N284" s="377">
        <f t="shared" si="55"/>
        <v>0</v>
      </c>
      <c r="O284" s="77">
        <v>0</v>
      </c>
      <c r="P284" s="77">
        <v>0</v>
      </c>
      <c r="Q284" s="377"/>
      <c r="R284" s="322"/>
      <c r="S284" s="240">
        <f t="shared" si="58"/>
        <v>0</v>
      </c>
      <c r="T284" s="182"/>
      <c r="U284" s="182"/>
    </row>
    <row r="285" spans="1:21" ht="66" customHeight="1">
      <c r="A285" s="408" t="s">
        <v>342</v>
      </c>
      <c r="B285" s="483" t="s">
        <v>343</v>
      </c>
      <c r="C285" s="76">
        <f t="shared" si="56"/>
        <v>87.36</v>
      </c>
      <c r="D285" s="77">
        <v>61.152</v>
      </c>
      <c r="E285" s="77">
        <v>26.208</v>
      </c>
      <c r="F285" s="77"/>
      <c r="G285" s="42"/>
      <c r="H285" s="147">
        <f t="shared" si="54"/>
        <v>71.92</v>
      </c>
      <c r="I285" s="77">
        <v>61.152</v>
      </c>
      <c r="J285" s="77">
        <v>10.768</v>
      </c>
      <c r="K285" s="377"/>
      <c r="L285" s="64"/>
      <c r="M285" s="240">
        <f t="shared" si="57"/>
        <v>0.8232600732600733</v>
      </c>
      <c r="N285" s="377">
        <f t="shared" si="55"/>
        <v>0</v>
      </c>
      <c r="O285" s="77">
        <v>0</v>
      </c>
      <c r="P285" s="77">
        <v>0</v>
      </c>
      <c r="Q285" s="377"/>
      <c r="R285" s="322"/>
      <c r="S285" s="240">
        <f t="shared" si="58"/>
        <v>0</v>
      </c>
      <c r="T285" s="182"/>
      <c r="U285" s="182"/>
    </row>
    <row r="286" spans="1:21" ht="66" customHeight="1">
      <c r="A286" s="408" t="s">
        <v>344</v>
      </c>
      <c r="B286" s="483" t="s">
        <v>345</v>
      </c>
      <c r="C286" s="76">
        <f t="shared" si="56"/>
        <v>262.08</v>
      </c>
      <c r="D286" s="77">
        <v>183.456</v>
      </c>
      <c r="E286" s="77">
        <v>78.624</v>
      </c>
      <c r="F286" s="77"/>
      <c r="G286" s="42"/>
      <c r="H286" s="147">
        <f t="shared" si="54"/>
        <v>215.759</v>
      </c>
      <c r="I286" s="77">
        <v>183.456</v>
      </c>
      <c r="J286" s="77">
        <v>32.303</v>
      </c>
      <c r="K286" s="377"/>
      <c r="L286" s="64"/>
      <c r="M286" s="240">
        <f t="shared" si="57"/>
        <v>0.8232562576312576</v>
      </c>
      <c r="N286" s="377">
        <f t="shared" si="55"/>
        <v>0</v>
      </c>
      <c r="O286" s="77">
        <v>0</v>
      </c>
      <c r="P286" s="77">
        <v>0</v>
      </c>
      <c r="Q286" s="377"/>
      <c r="R286" s="322"/>
      <c r="S286" s="240">
        <f t="shared" si="58"/>
        <v>0</v>
      </c>
      <c r="T286" s="182"/>
      <c r="U286" s="182"/>
    </row>
    <row r="287" spans="1:21" ht="66" customHeight="1">
      <c r="A287" s="408" t="s">
        <v>458</v>
      </c>
      <c r="B287" s="483" t="s">
        <v>350</v>
      </c>
      <c r="C287" s="76">
        <f t="shared" si="56"/>
        <v>87.36</v>
      </c>
      <c r="D287" s="77">
        <v>61.152</v>
      </c>
      <c r="E287" s="77">
        <v>26.208</v>
      </c>
      <c r="F287" s="77"/>
      <c r="G287" s="42"/>
      <c r="H287" s="147">
        <f t="shared" si="54"/>
        <v>71.92</v>
      </c>
      <c r="I287" s="77">
        <v>61.152</v>
      </c>
      <c r="J287" s="77">
        <v>10.768</v>
      </c>
      <c r="K287" s="377"/>
      <c r="L287" s="64"/>
      <c r="M287" s="240">
        <f t="shared" si="57"/>
        <v>0.8232600732600733</v>
      </c>
      <c r="N287" s="377">
        <f t="shared" si="55"/>
        <v>0</v>
      </c>
      <c r="O287" s="77">
        <v>0</v>
      </c>
      <c r="P287" s="77">
        <v>0</v>
      </c>
      <c r="Q287" s="377"/>
      <c r="R287" s="322"/>
      <c r="S287" s="240">
        <f t="shared" si="58"/>
        <v>0</v>
      </c>
      <c r="T287" s="182"/>
      <c r="U287" s="182"/>
    </row>
    <row r="288" spans="1:21" ht="78.75" customHeight="1">
      <c r="A288" s="408" t="s">
        <v>346</v>
      </c>
      <c r="B288" s="483" t="s">
        <v>352</v>
      </c>
      <c r="C288" s="76">
        <f t="shared" si="56"/>
        <v>131.04</v>
      </c>
      <c r="D288" s="77">
        <v>91.728</v>
      </c>
      <c r="E288" s="77">
        <v>39.312</v>
      </c>
      <c r="F288" s="77"/>
      <c r="G288" s="42"/>
      <c r="H288" s="147">
        <f t="shared" si="54"/>
        <v>107.87899999999999</v>
      </c>
      <c r="I288" s="77">
        <v>91.728</v>
      </c>
      <c r="J288" s="77">
        <v>16.151</v>
      </c>
      <c r="K288" s="377"/>
      <c r="L288" s="64"/>
      <c r="M288" s="240">
        <f t="shared" si="57"/>
        <v>0.823252442002442</v>
      </c>
      <c r="N288" s="377">
        <f t="shared" si="55"/>
        <v>0</v>
      </c>
      <c r="O288" s="77">
        <v>0</v>
      </c>
      <c r="P288" s="77">
        <v>0</v>
      </c>
      <c r="Q288" s="377"/>
      <c r="R288" s="322"/>
      <c r="S288" s="240">
        <f t="shared" si="58"/>
        <v>0</v>
      </c>
      <c r="T288" s="182"/>
      <c r="U288" s="182"/>
    </row>
    <row r="289" spans="1:21" ht="66" customHeight="1">
      <c r="A289" s="408" t="s">
        <v>347</v>
      </c>
      <c r="B289" s="483" t="s">
        <v>354</v>
      </c>
      <c r="C289" s="76">
        <f t="shared" si="56"/>
        <v>349.44</v>
      </c>
      <c r="D289" s="77">
        <v>244.608</v>
      </c>
      <c r="E289" s="77">
        <v>104.832</v>
      </c>
      <c r="F289" s="77"/>
      <c r="G289" s="42"/>
      <c r="H289" s="147">
        <f t="shared" si="54"/>
        <v>0</v>
      </c>
      <c r="I289" s="77">
        <v>0</v>
      </c>
      <c r="J289" s="77">
        <v>0</v>
      </c>
      <c r="K289" s="377"/>
      <c r="L289" s="64"/>
      <c r="M289" s="240">
        <f t="shared" si="57"/>
        <v>0</v>
      </c>
      <c r="N289" s="377">
        <f t="shared" si="55"/>
        <v>0</v>
      </c>
      <c r="O289" s="77">
        <v>0</v>
      </c>
      <c r="P289" s="77">
        <v>0</v>
      </c>
      <c r="Q289" s="377"/>
      <c r="R289" s="322"/>
      <c r="S289" s="240">
        <f t="shared" si="58"/>
        <v>0</v>
      </c>
      <c r="T289" s="182"/>
      <c r="U289" s="182"/>
    </row>
    <row r="290" spans="1:21" ht="66" customHeight="1">
      <c r="A290" s="408" t="s">
        <v>348</v>
      </c>
      <c r="B290" s="483" t="s">
        <v>356</v>
      </c>
      <c r="C290" s="76">
        <f aca="true" t="shared" si="59" ref="C290:C304">D290+E290</f>
        <v>349.44</v>
      </c>
      <c r="D290" s="77">
        <v>244.608</v>
      </c>
      <c r="E290" s="77">
        <v>104.832</v>
      </c>
      <c r="F290" s="77"/>
      <c r="G290" s="42"/>
      <c r="H290" s="147">
        <f t="shared" si="54"/>
        <v>0</v>
      </c>
      <c r="I290" s="77">
        <v>0</v>
      </c>
      <c r="J290" s="77">
        <v>0</v>
      </c>
      <c r="K290" s="377"/>
      <c r="L290" s="64"/>
      <c r="M290" s="240">
        <f t="shared" si="57"/>
        <v>0</v>
      </c>
      <c r="N290" s="377">
        <f t="shared" si="55"/>
        <v>0</v>
      </c>
      <c r="O290" s="77">
        <v>0</v>
      </c>
      <c r="P290" s="77">
        <v>0</v>
      </c>
      <c r="Q290" s="377"/>
      <c r="R290" s="322"/>
      <c r="S290" s="240">
        <f t="shared" si="58"/>
        <v>0</v>
      </c>
      <c r="T290" s="182"/>
      <c r="U290" s="182"/>
    </row>
    <row r="291" spans="1:21" ht="66" customHeight="1">
      <c r="A291" s="408" t="s">
        <v>349</v>
      </c>
      <c r="B291" s="483" t="s">
        <v>358</v>
      </c>
      <c r="C291" s="76">
        <f t="shared" si="59"/>
        <v>218.39999999999998</v>
      </c>
      <c r="D291" s="77">
        <v>152.88</v>
      </c>
      <c r="E291" s="77">
        <v>65.52</v>
      </c>
      <c r="F291" s="77"/>
      <c r="G291" s="42"/>
      <c r="H291" s="147">
        <f t="shared" si="54"/>
        <v>0</v>
      </c>
      <c r="I291" s="77">
        <v>0</v>
      </c>
      <c r="J291" s="77">
        <v>0</v>
      </c>
      <c r="K291" s="377"/>
      <c r="L291" s="64"/>
      <c r="M291" s="240">
        <f t="shared" si="57"/>
        <v>0</v>
      </c>
      <c r="N291" s="377">
        <f t="shared" si="55"/>
        <v>0</v>
      </c>
      <c r="O291" s="77">
        <v>0</v>
      </c>
      <c r="P291" s="77">
        <v>0</v>
      </c>
      <c r="Q291" s="377"/>
      <c r="R291" s="322"/>
      <c r="S291" s="240">
        <f t="shared" si="58"/>
        <v>0</v>
      </c>
      <c r="T291" s="182"/>
      <c r="U291" s="182"/>
    </row>
    <row r="292" spans="1:21" ht="83.25" customHeight="1">
      <c r="A292" s="408" t="s">
        <v>351</v>
      </c>
      <c r="B292" s="483" t="s">
        <v>360</v>
      </c>
      <c r="C292" s="76">
        <f t="shared" si="59"/>
        <v>524.16</v>
      </c>
      <c r="D292" s="77">
        <v>366.912</v>
      </c>
      <c r="E292" s="77">
        <v>157.248</v>
      </c>
      <c r="F292" s="77"/>
      <c r="G292" s="42"/>
      <c r="H292" s="147">
        <f t="shared" si="54"/>
        <v>0</v>
      </c>
      <c r="I292" s="77">
        <v>0</v>
      </c>
      <c r="J292" s="77">
        <v>0</v>
      </c>
      <c r="K292" s="377"/>
      <c r="L292" s="64"/>
      <c r="M292" s="240">
        <f t="shared" si="57"/>
        <v>0</v>
      </c>
      <c r="N292" s="377">
        <f t="shared" si="55"/>
        <v>0</v>
      </c>
      <c r="O292" s="77">
        <v>0</v>
      </c>
      <c r="P292" s="77">
        <v>0</v>
      </c>
      <c r="Q292" s="377"/>
      <c r="R292" s="322"/>
      <c r="S292" s="240">
        <f t="shared" si="58"/>
        <v>0</v>
      </c>
      <c r="T292" s="182"/>
      <c r="U292" s="182"/>
    </row>
    <row r="293" spans="1:21" ht="78.75" customHeight="1">
      <c r="A293" s="408" t="s">
        <v>353</v>
      </c>
      <c r="B293" s="483" t="s">
        <v>362</v>
      </c>
      <c r="C293" s="76">
        <f t="shared" si="59"/>
        <v>131.04</v>
      </c>
      <c r="D293" s="77">
        <v>91.728</v>
      </c>
      <c r="E293" s="77">
        <v>39.312</v>
      </c>
      <c r="F293" s="77"/>
      <c r="G293" s="42"/>
      <c r="H293" s="147">
        <f t="shared" si="54"/>
        <v>0</v>
      </c>
      <c r="I293" s="77">
        <v>0</v>
      </c>
      <c r="J293" s="77">
        <v>0</v>
      </c>
      <c r="K293" s="377"/>
      <c r="L293" s="64"/>
      <c r="M293" s="240">
        <f t="shared" si="57"/>
        <v>0</v>
      </c>
      <c r="N293" s="377">
        <f t="shared" si="55"/>
        <v>0</v>
      </c>
      <c r="O293" s="77">
        <v>0</v>
      </c>
      <c r="P293" s="77">
        <v>0</v>
      </c>
      <c r="Q293" s="377"/>
      <c r="R293" s="322"/>
      <c r="S293" s="240">
        <f t="shared" si="58"/>
        <v>0</v>
      </c>
      <c r="T293" s="182"/>
      <c r="U293" s="182"/>
    </row>
    <row r="294" spans="1:21" ht="78.75" customHeight="1">
      <c r="A294" s="408" t="s">
        <v>355</v>
      </c>
      <c r="B294" s="483" t="s">
        <v>364</v>
      </c>
      <c r="C294" s="76">
        <f t="shared" si="59"/>
        <v>218.39999999999998</v>
      </c>
      <c r="D294" s="77">
        <v>152.88</v>
      </c>
      <c r="E294" s="77">
        <v>65.52</v>
      </c>
      <c r="F294" s="77"/>
      <c r="G294" s="42"/>
      <c r="H294" s="147">
        <f t="shared" si="54"/>
        <v>0</v>
      </c>
      <c r="I294" s="77">
        <v>0</v>
      </c>
      <c r="J294" s="77">
        <v>0</v>
      </c>
      <c r="K294" s="377"/>
      <c r="L294" s="64"/>
      <c r="M294" s="240">
        <f t="shared" si="57"/>
        <v>0</v>
      </c>
      <c r="N294" s="377">
        <f t="shared" si="55"/>
        <v>0</v>
      </c>
      <c r="O294" s="77">
        <v>0</v>
      </c>
      <c r="P294" s="77">
        <v>0</v>
      </c>
      <c r="Q294" s="377"/>
      <c r="R294" s="322"/>
      <c r="S294" s="240">
        <f t="shared" si="58"/>
        <v>0</v>
      </c>
      <c r="T294" s="182"/>
      <c r="U294" s="182"/>
    </row>
    <row r="295" spans="1:21" ht="67.5" customHeight="1">
      <c r="A295" s="408" t="s">
        <v>357</v>
      </c>
      <c r="B295" s="483" t="s">
        <v>366</v>
      </c>
      <c r="C295" s="76">
        <f t="shared" si="59"/>
        <v>87.36</v>
      </c>
      <c r="D295" s="77">
        <v>61.152</v>
      </c>
      <c r="E295" s="77">
        <v>26.208</v>
      </c>
      <c r="F295" s="77"/>
      <c r="G295" s="42"/>
      <c r="H295" s="147">
        <f t="shared" si="54"/>
        <v>0</v>
      </c>
      <c r="I295" s="77">
        <v>0</v>
      </c>
      <c r="J295" s="77">
        <v>0</v>
      </c>
      <c r="K295" s="377"/>
      <c r="L295" s="64"/>
      <c r="M295" s="240">
        <f t="shared" si="57"/>
        <v>0</v>
      </c>
      <c r="N295" s="377">
        <f t="shared" si="55"/>
        <v>0</v>
      </c>
      <c r="O295" s="77">
        <v>0</v>
      </c>
      <c r="P295" s="77">
        <v>0</v>
      </c>
      <c r="Q295" s="377"/>
      <c r="R295" s="322"/>
      <c r="S295" s="240">
        <f t="shared" si="58"/>
        <v>0</v>
      </c>
      <c r="T295" s="182"/>
      <c r="U295" s="182"/>
    </row>
    <row r="296" spans="1:21" ht="67.5" customHeight="1">
      <c r="A296" s="408" t="s">
        <v>359</v>
      </c>
      <c r="B296" s="483" t="s">
        <v>368</v>
      </c>
      <c r="C296" s="76">
        <f t="shared" si="59"/>
        <v>218.39999999999998</v>
      </c>
      <c r="D296" s="77">
        <v>152.88</v>
      </c>
      <c r="E296" s="77">
        <v>65.52</v>
      </c>
      <c r="F296" s="77"/>
      <c r="G296" s="42"/>
      <c r="H296" s="147">
        <f t="shared" si="54"/>
        <v>0</v>
      </c>
      <c r="I296" s="77">
        <v>0</v>
      </c>
      <c r="J296" s="77">
        <v>0</v>
      </c>
      <c r="K296" s="377"/>
      <c r="L296" s="64"/>
      <c r="M296" s="240">
        <f t="shared" si="57"/>
        <v>0</v>
      </c>
      <c r="N296" s="377">
        <f t="shared" si="55"/>
        <v>0</v>
      </c>
      <c r="O296" s="77">
        <v>0</v>
      </c>
      <c r="P296" s="77">
        <v>0</v>
      </c>
      <c r="Q296" s="377"/>
      <c r="R296" s="322"/>
      <c r="S296" s="240">
        <f t="shared" si="58"/>
        <v>0</v>
      </c>
      <c r="T296" s="182"/>
      <c r="U296" s="182"/>
    </row>
    <row r="297" spans="1:21" ht="78.75" customHeight="1">
      <c r="A297" s="408" t="s">
        <v>361</v>
      </c>
      <c r="B297" s="483" t="s">
        <v>370</v>
      </c>
      <c r="C297" s="76">
        <f t="shared" si="59"/>
        <v>393.12</v>
      </c>
      <c r="D297" s="77">
        <v>275.184</v>
      </c>
      <c r="E297" s="77">
        <v>117.936</v>
      </c>
      <c r="F297" s="77"/>
      <c r="G297" s="42"/>
      <c r="H297" s="147">
        <f t="shared" si="54"/>
        <v>0</v>
      </c>
      <c r="I297" s="77">
        <v>0</v>
      </c>
      <c r="J297" s="77">
        <v>0</v>
      </c>
      <c r="K297" s="377"/>
      <c r="L297" s="64"/>
      <c r="M297" s="240">
        <f t="shared" si="57"/>
        <v>0</v>
      </c>
      <c r="N297" s="377">
        <f t="shared" si="55"/>
        <v>0</v>
      </c>
      <c r="O297" s="77">
        <v>0</v>
      </c>
      <c r="P297" s="77">
        <v>0</v>
      </c>
      <c r="Q297" s="377"/>
      <c r="R297" s="322"/>
      <c r="S297" s="240">
        <f t="shared" si="58"/>
        <v>0</v>
      </c>
      <c r="T297" s="182"/>
      <c r="U297" s="182"/>
    </row>
    <row r="298" spans="1:21" ht="80.25" customHeight="1">
      <c r="A298" s="408" t="s">
        <v>363</v>
      </c>
      <c r="B298" s="483" t="s">
        <v>372</v>
      </c>
      <c r="C298" s="76">
        <f t="shared" si="59"/>
        <v>393.12</v>
      </c>
      <c r="D298" s="77">
        <v>275.184</v>
      </c>
      <c r="E298" s="77">
        <v>117.936</v>
      </c>
      <c r="F298" s="77"/>
      <c r="G298" s="42"/>
      <c r="H298" s="147">
        <f t="shared" si="54"/>
        <v>0</v>
      </c>
      <c r="I298" s="77">
        <v>0</v>
      </c>
      <c r="J298" s="77">
        <v>0</v>
      </c>
      <c r="K298" s="377"/>
      <c r="L298" s="64"/>
      <c r="M298" s="240">
        <f t="shared" si="57"/>
        <v>0</v>
      </c>
      <c r="N298" s="377">
        <f t="shared" si="55"/>
        <v>0</v>
      </c>
      <c r="O298" s="77">
        <v>0</v>
      </c>
      <c r="P298" s="77">
        <v>0</v>
      </c>
      <c r="Q298" s="377"/>
      <c r="R298" s="322"/>
      <c r="S298" s="240">
        <f t="shared" si="58"/>
        <v>0</v>
      </c>
      <c r="T298" s="182"/>
      <c r="U298" s="182"/>
    </row>
    <row r="299" spans="1:21" ht="69" customHeight="1">
      <c r="A299" s="408" t="s">
        <v>365</v>
      </c>
      <c r="B299" s="483" t="s">
        <v>374</v>
      </c>
      <c r="C299" s="76">
        <f t="shared" si="59"/>
        <v>87.36</v>
      </c>
      <c r="D299" s="77">
        <v>61.152</v>
      </c>
      <c r="E299" s="77">
        <v>26.208</v>
      </c>
      <c r="F299" s="77"/>
      <c r="G299" s="42"/>
      <c r="H299" s="147">
        <f t="shared" si="54"/>
        <v>0</v>
      </c>
      <c r="I299" s="77">
        <v>0</v>
      </c>
      <c r="J299" s="77">
        <v>0</v>
      </c>
      <c r="K299" s="377"/>
      <c r="L299" s="64"/>
      <c r="M299" s="240">
        <f t="shared" si="57"/>
        <v>0</v>
      </c>
      <c r="N299" s="377">
        <f t="shared" si="55"/>
        <v>0</v>
      </c>
      <c r="O299" s="77">
        <v>0</v>
      </c>
      <c r="P299" s="77">
        <v>0</v>
      </c>
      <c r="Q299" s="377"/>
      <c r="R299" s="322"/>
      <c r="S299" s="240">
        <f t="shared" si="58"/>
        <v>0</v>
      </c>
      <c r="T299" s="182"/>
      <c r="U299" s="182"/>
    </row>
    <row r="300" spans="1:21" ht="81" customHeight="1">
      <c r="A300" s="408" t="s">
        <v>367</v>
      </c>
      <c r="B300" s="483" t="s">
        <v>376</v>
      </c>
      <c r="C300" s="76">
        <f t="shared" si="59"/>
        <v>174.72</v>
      </c>
      <c r="D300" s="77">
        <v>122.304</v>
      </c>
      <c r="E300" s="77">
        <v>52.416</v>
      </c>
      <c r="F300" s="77"/>
      <c r="G300" s="42"/>
      <c r="H300" s="147">
        <f t="shared" si="54"/>
        <v>0</v>
      </c>
      <c r="I300" s="77">
        <v>0</v>
      </c>
      <c r="J300" s="77">
        <v>0</v>
      </c>
      <c r="K300" s="377"/>
      <c r="L300" s="64"/>
      <c r="M300" s="240">
        <f t="shared" si="57"/>
        <v>0</v>
      </c>
      <c r="N300" s="377">
        <f t="shared" si="55"/>
        <v>0</v>
      </c>
      <c r="O300" s="77">
        <v>0</v>
      </c>
      <c r="P300" s="77">
        <v>0</v>
      </c>
      <c r="Q300" s="377"/>
      <c r="R300" s="322"/>
      <c r="S300" s="240">
        <f t="shared" si="58"/>
        <v>0</v>
      </c>
      <c r="T300" s="182"/>
      <c r="U300" s="182"/>
    </row>
    <row r="301" spans="1:21" ht="68.25" customHeight="1">
      <c r="A301" s="408" t="s">
        <v>369</v>
      </c>
      <c r="B301" s="483" t="s">
        <v>378</v>
      </c>
      <c r="C301" s="76">
        <f t="shared" si="59"/>
        <v>131.04</v>
      </c>
      <c r="D301" s="77">
        <v>91.728</v>
      </c>
      <c r="E301" s="77">
        <v>39.312</v>
      </c>
      <c r="F301" s="77"/>
      <c r="G301" s="42"/>
      <c r="H301" s="147">
        <f t="shared" si="54"/>
        <v>0</v>
      </c>
      <c r="I301" s="77">
        <v>0</v>
      </c>
      <c r="J301" s="77">
        <v>0</v>
      </c>
      <c r="K301" s="377"/>
      <c r="L301" s="64"/>
      <c r="M301" s="240">
        <f t="shared" si="57"/>
        <v>0</v>
      </c>
      <c r="N301" s="377">
        <f t="shared" si="55"/>
        <v>0</v>
      </c>
      <c r="O301" s="77">
        <v>0</v>
      </c>
      <c r="P301" s="77">
        <v>0</v>
      </c>
      <c r="Q301" s="377"/>
      <c r="R301" s="322"/>
      <c r="S301" s="240">
        <f t="shared" si="58"/>
        <v>0</v>
      </c>
      <c r="T301" s="182"/>
      <c r="U301" s="182"/>
    </row>
    <row r="302" spans="1:21" ht="67.5" customHeight="1">
      <c r="A302" s="408" t="s">
        <v>371</v>
      </c>
      <c r="B302" s="483" t="s">
        <v>380</v>
      </c>
      <c r="C302" s="76">
        <f t="shared" si="59"/>
        <v>174.72</v>
      </c>
      <c r="D302" s="77">
        <v>122.304</v>
      </c>
      <c r="E302" s="77">
        <v>52.416</v>
      </c>
      <c r="F302" s="77"/>
      <c r="G302" s="42"/>
      <c r="H302" s="147">
        <f aca="true" t="shared" si="60" ref="H302:H313">I302+J302</f>
        <v>0</v>
      </c>
      <c r="I302" s="77">
        <v>0</v>
      </c>
      <c r="J302" s="77">
        <v>0</v>
      </c>
      <c r="K302" s="377"/>
      <c r="L302" s="64"/>
      <c r="M302" s="240">
        <f aca="true" t="shared" si="61" ref="M302:M313">H302/C302</f>
        <v>0</v>
      </c>
      <c r="N302" s="377">
        <f aca="true" t="shared" si="62" ref="N302:N313">O302+P302</f>
        <v>0</v>
      </c>
      <c r="O302" s="77">
        <v>0</v>
      </c>
      <c r="P302" s="77">
        <v>0</v>
      </c>
      <c r="Q302" s="377"/>
      <c r="R302" s="322"/>
      <c r="S302" s="240">
        <f aca="true" t="shared" si="63" ref="S302:S313">N302/C302</f>
        <v>0</v>
      </c>
      <c r="T302" s="182"/>
      <c r="U302" s="182"/>
    </row>
    <row r="303" spans="1:21" ht="66" customHeight="1">
      <c r="A303" s="408" t="s">
        <v>373</v>
      </c>
      <c r="B303" s="483" t="s">
        <v>382</v>
      </c>
      <c r="C303" s="76">
        <f t="shared" si="59"/>
        <v>349.44</v>
      </c>
      <c r="D303" s="77">
        <v>244.608</v>
      </c>
      <c r="E303" s="77">
        <v>104.832</v>
      </c>
      <c r="F303" s="77"/>
      <c r="G303" s="42"/>
      <c r="H303" s="147">
        <f t="shared" si="60"/>
        <v>0</v>
      </c>
      <c r="I303" s="77">
        <v>0</v>
      </c>
      <c r="J303" s="77">
        <v>0</v>
      </c>
      <c r="K303" s="377"/>
      <c r="L303" s="64"/>
      <c r="M303" s="240">
        <f t="shared" si="61"/>
        <v>0</v>
      </c>
      <c r="N303" s="377">
        <f t="shared" si="62"/>
        <v>0</v>
      </c>
      <c r="O303" s="77">
        <v>0</v>
      </c>
      <c r="P303" s="77">
        <v>0</v>
      </c>
      <c r="Q303" s="377"/>
      <c r="R303" s="322"/>
      <c r="S303" s="240">
        <f t="shared" si="63"/>
        <v>0</v>
      </c>
      <c r="T303" s="182"/>
      <c r="U303" s="182"/>
    </row>
    <row r="304" spans="1:21" ht="70.5" customHeight="1">
      <c r="A304" s="408" t="s">
        <v>375</v>
      </c>
      <c r="B304" s="483" t="s">
        <v>384</v>
      </c>
      <c r="C304" s="76">
        <f t="shared" si="59"/>
        <v>174.72</v>
      </c>
      <c r="D304" s="77">
        <v>122.304</v>
      </c>
      <c r="E304" s="77">
        <v>52.416</v>
      </c>
      <c r="F304" s="77"/>
      <c r="G304" s="42"/>
      <c r="H304" s="147">
        <f t="shared" si="60"/>
        <v>0</v>
      </c>
      <c r="I304" s="77">
        <v>0</v>
      </c>
      <c r="J304" s="77">
        <v>0</v>
      </c>
      <c r="K304" s="377"/>
      <c r="L304" s="64"/>
      <c r="M304" s="240">
        <f t="shared" si="61"/>
        <v>0</v>
      </c>
      <c r="N304" s="377">
        <f t="shared" si="62"/>
        <v>0</v>
      </c>
      <c r="O304" s="77">
        <v>0</v>
      </c>
      <c r="P304" s="77">
        <v>0</v>
      </c>
      <c r="Q304" s="377"/>
      <c r="R304" s="322"/>
      <c r="S304" s="240">
        <f t="shared" si="63"/>
        <v>0</v>
      </c>
      <c r="T304" s="182"/>
      <c r="U304" s="182"/>
    </row>
    <row r="305" spans="1:21" ht="71.25" customHeight="1">
      <c r="A305" s="408" t="s">
        <v>377</v>
      </c>
      <c r="B305" s="483" t="s">
        <v>386</v>
      </c>
      <c r="C305" s="76">
        <f aca="true" t="shared" si="64" ref="C305:C311">D305+E305</f>
        <v>349.44</v>
      </c>
      <c r="D305" s="77">
        <v>244.608</v>
      </c>
      <c r="E305" s="77">
        <v>104.832</v>
      </c>
      <c r="F305" s="77"/>
      <c r="G305" s="42"/>
      <c r="H305" s="147">
        <f t="shared" si="60"/>
        <v>0</v>
      </c>
      <c r="I305" s="77">
        <v>0</v>
      </c>
      <c r="J305" s="77">
        <v>0</v>
      </c>
      <c r="K305" s="377"/>
      <c r="L305" s="64"/>
      <c r="M305" s="240">
        <f t="shared" si="61"/>
        <v>0</v>
      </c>
      <c r="N305" s="377">
        <f t="shared" si="62"/>
        <v>0</v>
      </c>
      <c r="O305" s="77">
        <v>0</v>
      </c>
      <c r="P305" s="77">
        <v>0</v>
      </c>
      <c r="Q305" s="377"/>
      <c r="R305" s="322"/>
      <c r="S305" s="240">
        <f t="shared" si="63"/>
        <v>0</v>
      </c>
      <c r="T305" s="182"/>
      <c r="U305" s="182"/>
    </row>
    <row r="306" spans="1:21" ht="64.5" customHeight="1">
      <c r="A306" s="408" t="s">
        <v>379</v>
      </c>
      <c r="B306" s="483" t="s">
        <v>388</v>
      </c>
      <c r="C306" s="76">
        <f t="shared" si="64"/>
        <v>305.76</v>
      </c>
      <c r="D306" s="77">
        <v>214.032</v>
      </c>
      <c r="E306" s="77">
        <v>91.728</v>
      </c>
      <c r="F306" s="77"/>
      <c r="G306" s="42"/>
      <c r="H306" s="147">
        <f t="shared" si="60"/>
        <v>0</v>
      </c>
      <c r="I306" s="77">
        <v>0</v>
      </c>
      <c r="J306" s="77">
        <v>0</v>
      </c>
      <c r="K306" s="377"/>
      <c r="L306" s="64"/>
      <c r="M306" s="240">
        <f t="shared" si="61"/>
        <v>0</v>
      </c>
      <c r="N306" s="377">
        <f t="shared" si="62"/>
        <v>0</v>
      </c>
      <c r="O306" s="77">
        <v>0</v>
      </c>
      <c r="P306" s="77">
        <v>0</v>
      </c>
      <c r="Q306" s="377"/>
      <c r="R306" s="322"/>
      <c r="S306" s="240">
        <f t="shared" si="63"/>
        <v>0</v>
      </c>
      <c r="T306" s="182"/>
      <c r="U306" s="182"/>
    </row>
    <row r="307" spans="1:21" ht="64.5" customHeight="1">
      <c r="A307" s="408" t="s">
        <v>381</v>
      </c>
      <c r="B307" s="483" t="s">
        <v>390</v>
      </c>
      <c r="C307" s="76">
        <f t="shared" si="64"/>
        <v>131.04</v>
      </c>
      <c r="D307" s="77">
        <v>91.728</v>
      </c>
      <c r="E307" s="77">
        <v>39.312</v>
      </c>
      <c r="F307" s="77"/>
      <c r="G307" s="42"/>
      <c r="H307" s="147">
        <f t="shared" si="60"/>
        <v>0</v>
      </c>
      <c r="I307" s="77">
        <v>0</v>
      </c>
      <c r="J307" s="77">
        <v>0</v>
      </c>
      <c r="K307" s="377"/>
      <c r="L307" s="64"/>
      <c r="M307" s="240">
        <f t="shared" si="61"/>
        <v>0</v>
      </c>
      <c r="N307" s="377">
        <f t="shared" si="62"/>
        <v>0</v>
      </c>
      <c r="O307" s="77">
        <v>0</v>
      </c>
      <c r="P307" s="77">
        <v>0</v>
      </c>
      <c r="Q307" s="377"/>
      <c r="R307" s="322"/>
      <c r="S307" s="240">
        <f t="shared" si="63"/>
        <v>0</v>
      </c>
      <c r="T307" s="182"/>
      <c r="U307" s="182"/>
    </row>
    <row r="308" spans="1:21" ht="64.5" customHeight="1">
      <c r="A308" s="408" t="s">
        <v>383</v>
      </c>
      <c r="B308" s="483" t="s">
        <v>392</v>
      </c>
      <c r="C308" s="76">
        <f t="shared" si="64"/>
        <v>174.72</v>
      </c>
      <c r="D308" s="77">
        <v>122.304</v>
      </c>
      <c r="E308" s="77">
        <v>52.416</v>
      </c>
      <c r="F308" s="77"/>
      <c r="G308" s="42"/>
      <c r="H308" s="147">
        <f t="shared" si="60"/>
        <v>0</v>
      </c>
      <c r="I308" s="77">
        <v>0</v>
      </c>
      <c r="J308" s="77">
        <v>0</v>
      </c>
      <c r="K308" s="377"/>
      <c r="L308" s="64"/>
      <c r="M308" s="240">
        <f t="shared" si="61"/>
        <v>0</v>
      </c>
      <c r="N308" s="377">
        <f t="shared" si="62"/>
        <v>0</v>
      </c>
      <c r="O308" s="77">
        <v>0</v>
      </c>
      <c r="P308" s="77">
        <v>0</v>
      </c>
      <c r="Q308" s="377"/>
      <c r="R308" s="322"/>
      <c r="S308" s="240">
        <f t="shared" si="63"/>
        <v>0</v>
      </c>
      <c r="T308" s="182"/>
      <c r="U308" s="182"/>
    </row>
    <row r="309" spans="1:21" ht="64.5" customHeight="1">
      <c r="A309" s="408" t="s">
        <v>385</v>
      </c>
      <c r="B309" s="483" t="s">
        <v>394</v>
      </c>
      <c r="C309" s="76">
        <f t="shared" si="64"/>
        <v>131.04</v>
      </c>
      <c r="D309" s="77">
        <v>91.728</v>
      </c>
      <c r="E309" s="77">
        <v>39.312</v>
      </c>
      <c r="F309" s="77"/>
      <c r="G309" s="42"/>
      <c r="H309" s="147">
        <f t="shared" si="60"/>
        <v>0</v>
      </c>
      <c r="I309" s="77">
        <v>0</v>
      </c>
      <c r="J309" s="77">
        <v>0</v>
      </c>
      <c r="K309" s="377"/>
      <c r="L309" s="64"/>
      <c r="M309" s="240">
        <f t="shared" si="61"/>
        <v>0</v>
      </c>
      <c r="N309" s="377">
        <f t="shared" si="62"/>
        <v>0</v>
      </c>
      <c r="O309" s="77">
        <v>0</v>
      </c>
      <c r="P309" s="77">
        <v>0</v>
      </c>
      <c r="Q309" s="377"/>
      <c r="R309" s="322"/>
      <c r="S309" s="240">
        <f t="shared" si="63"/>
        <v>0</v>
      </c>
      <c r="T309" s="182"/>
      <c r="U309" s="182"/>
    </row>
    <row r="310" spans="1:21" ht="64.5" customHeight="1">
      <c r="A310" s="408" t="s">
        <v>387</v>
      </c>
      <c r="B310" s="483" t="s">
        <v>396</v>
      </c>
      <c r="C310" s="76">
        <f t="shared" si="64"/>
        <v>218.39999999999998</v>
      </c>
      <c r="D310" s="77">
        <v>152.88</v>
      </c>
      <c r="E310" s="77">
        <v>65.52</v>
      </c>
      <c r="F310" s="77"/>
      <c r="G310" s="42"/>
      <c r="H310" s="147">
        <f t="shared" si="60"/>
        <v>0</v>
      </c>
      <c r="I310" s="77">
        <v>0</v>
      </c>
      <c r="J310" s="77">
        <v>0</v>
      </c>
      <c r="K310" s="377"/>
      <c r="L310" s="64"/>
      <c r="M310" s="240">
        <f t="shared" si="61"/>
        <v>0</v>
      </c>
      <c r="N310" s="377">
        <f t="shared" si="62"/>
        <v>0</v>
      </c>
      <c r="O310" s="77">
        <v>0</v>
      </c>
      <c r="P310" s="77">
        <v>0</v>
      </c>
      <c r="Q310" s="377"/>
      <c r="R310" s="322"/>
      <c r="S310" s="240">
        <f t="shared" si="63"/>
        <v>0</v>
      </c>
      <c r="T310" s="182"/>
      <c r="U310" s="182"/>
    </row>
    <row r="311" spans="1:21" ht="64.5" customHeight="1">
      <c r="A311" s="408" t="s">
        <v>389</v>
      </c>
      <c r="B311" s="483" t="s">
        <v>398</v>
      </c>
      <c r="C311" s="76">
        <f t="shared" si="64"/>
        <v>87.36</v>
      </c>
      <c r="D311" s="77">
        <v>61.152</v>
      </c>
      <c r="E311" s="77">
        <v>26.208</v>
      </c>
      <c r="F311" s="77"/>
      <c r="G311" s="42"/>
      <c r="H311" s="147">
        <f t="shared" si="60"/>
        <v>0</v>
      </c>
      <c r="I311" s="77">
        <v>0</v>
      </c>
      <c r="J311" s="77">
        <v>0</v>
      </c>
      <c r="K311" s="377"/>
      <c r="L311" s="64"/>
      <c r="M311" s="240">
        <f t="shared" si="61"/>
        <v>0</v>
      </c>
      <c r="N311" s="377">
        <f t="shared" si="62"/>
        <v>0</v>
      </c>
      <c r="O311" s="77">
        <v>0</v>
      </c>
      <c r="P311" s="77">
        <v>0</v>
      </c>
      <c r="Q311" s="377"/>
      <c r="R311" s="322"/>
      <c r="S311" s="240">
        <f t="shared" si="63"/>
        <v>0</v>
      </c>
      <c r="T311" s="182"/>
      <c r="U311" s="182"/>
    </row>
    <row r="312" spans="1:21" ht="64.5" customHeight="1">
      <c r="A312" s="408" t="s">
        <v>391</v>
      </c>
      <c r="B312" s="483" t="s">
        <v>400</v>
      </c>
      <c r="C312" s="76">
        <f aca="true" t="shared" si="65" ref="C312:C317">D312+E312</f>
        <v>87.36</v>
      </c>
      <c r="D312" s="77">
        <v>61.152</v>
      </c>
      <c r="E312" s="77">
        <v>26.208</v>
      </c>
      <c r="F312" s="77"/>
      <c r="G312" s="42"/>
      <c r="H312" s="147">
        <f t="shared" si="60"/>
        <v>0</v>
      </c>
      <c r="I312" s="77">
        <v>0</v>
      </c>
      <c r="J312" s="77">
        <v>0</v>
      </c>
      <c r="K312" s="377"/>
      <c r="L312" s="64"/>
      <c r="M312" s="240">
        <f t="shared" si="61"/>
        <v>0</v>
      </c>
      <c r="N312" s="377">
        <f t="shared" si="62"/>
        <v>0</v>
      </c>
      <c r="O312" s="77">
        <v>0</v>
      </c>
      <c r="P312" s="77">
        <v>0</v>
      </c>
      <c r="Q312" s="377"/>
      <c r="R312" s="322"/>
      <c r="S312" s="240">
        <f t="shared" si="63"/>
        <v>0</v>
      </c>
      <c r="T312" s="182"/>
      <c r="U312" s="182"/>
    </row>
    <row r="313" spans="1:21" ht="64.5" customHeight="1">
      <c r="A313" s="408" t="s">
        <v>393</v>
      </c>
      <c r="B313" s="483" t="s">
        <v>402</v>
      </c>
      <c r="C313" s="76">
        <f t="shared" si="65"/>
        <v>87.36</v>
      </c>
      <c r="D313" s="77">
        <v>61.152</v>
      </c>
      <c r="E313" s="77">
        <v>26.208</v>
      </c>
      <c r="F313" s="77"/>
      <c r="G313" s="42"/>
      <c r="H313" s="147">
        <f t="shared" si="60"/>
        <v>0</v>
      </c>
      <c r="I313" s="77">
        <v>0</v>
      </c>
      <c r="J313" s="77">
        <v>0</v>
      </c>
      <c r="K313" s="377"/>
      <c r="L313" s="64"/>
      <c r="M313" s="240">
        <f t="shared" si="61"/>
        <v>0</v>
      </c>
      <c r="N313" s="377">
        <f t="shared" si="62"/>
        <v>0</v>
      </c>
      <c r="O313" s="77">
        <v>0</v>
      </c>
      <c r="P313" s="77">
        <v>0</v>
      </c>
      <c r="Q313" s="377"/>
      <c r="R313" s="322"/>
      <c r="S313" s="240">
        <f t="shared" si="63"/>
        <v>0</v>
      </c>
      <c r="T313" s="182"/>
      <c r="U313" s="182"/>
    </row>
    <row r="314" spans="1:21" ht="82.5" customHeight="1">
      <c r="A314" s="408" t="s">
        <v>395</v>
      </c>
      <c r="B314" s="483" t="s">
        <v>404</v>
      </c>
      <c r="C314" s="76">
        <f t="shared" si="65"/>
        <v>393.12</v>
      </c>
      <c r="D314" s="77">
        <v>275.184</v>
      </c>
      <c r="E314" s="77">
        <v>117.936</v>
      </c>
      <c r="F314" s="77"/>
      <c r="G314" s="42"/>
      <c r="H314" s="147">
        <f aca="true" t="shared" si="66" ref="H314:H320">I314+J314</f>
        <v>0</v>
      </c>
      <c r="I314" s="77">
        <v>0</v>
      </c>
      <c r="J314" s="77">
        <v>0</v>
      </c>
      <c r="K314" s="377"/>
      <c r="L314" s="64"/>
      <c r="M314" s="240">
        <f aca="true" t="shared" si="67" ref="M314:M320">H314/C314</f>
        <v>0</v>
      </c>
      <c r="N314" s="377">
        <f aca="true" t="shared" si="68" ref="N314:N320">O314+P314</f>
        <v>0</v>
      </c>
      <c r="O314" s="77">
        <v>0</v>
      </c>
      <c r="P314" s="77">
        <v>0</v>
      </c>
      <c r="Q314" s="377"/>
      <c r="R314" s="322"/>
      <c r="S314" s="240">
        <f aca="true" t="shared" si="69" ref="S314:S320">N314/C314</f>
        <v>0</v>
      </c>
      <c r="T314" s="182"/>
      <c r="U314" s="182"/>
    </row>
    <row r="315" spans="1:21" ht="80.25" customHeight="1">
      <c r="A315" s="408" t="s">
        <v>397</v>
      </c>
      <c r="B315" s="483" t="s">
        <v>406</v>
      </c>
      <c r="C315" s="76">
        <f t="shared" si="65"/>
        <v>567.84</v>
      </c>
      <c r="D315" s="77">
        <v>397.488</v>
      </c>
      <c r="E315" s="77">
        <v>170.352</v>
      </c>
      <c r="F315" s="77"/>
      <c r="G315" s="42"/>
      <c r="H315" s="147">
        <f t="shared" si="66"/>
        <v>0</v>
      </c>
      <c r="I315" s="77">
        <v>0</v>
      </c>
      <c r="J315" s="77">
        <v>0</v>
      </c>
      <c r="K315" s="377"/>
      <c r="L315" s="64"/>
      <c r="M315" s="240">
        <f t="shared" si="67"/>
        <v>0</v>
      </c>
      <c r="N315" s="377">
        <f t="shared" si="68"/>
        <v>0</v>
      </c>
      <c r="O315" s="77">
        <v>0</v>
      </c>
      <c r="P315" s="77">
        <v>0</v>
      </c>
      <c r="Q315" s="377"/>
      <c r="R315" s="322"/>
      <c r="S315" s="240">
        <f t="shared" si="69"/>
        <v>0</v>
      </c>
      <c r="T315" s="182"/>
      <c r="U315" s="182"/>
    </row>
    <row r="316" spans="1:21" ht="69" customHeight="1">
      <c r="A316" s="408" t="s">
        <v>399</v>
      </c>
      <c r="B316" s="483" t="s">
        <v>408</v>
      </c>
      <c r="C316" s="76">
        <f t="shared" si="65"/>
        <v>87.36</v>
      </c>
      <c r="D316" s="77">
        <v>61.152</v>
      </c>
      <c r="E316" s="77">
        <v>26.208</v>
      </c>
      <c r="F316" s="77"/>
      <c r="G316" s="42"/>
      <c r="H316" s="147">
        <f>I316+J316</f>
        <v>0</v>
      </c>
      <c r="I316" s="77">
        <v>0</v>
      </c>
      <c r="J316" s="77">
        <v>0</v>
      </c>
      <c r="K316" s="377"/>
      <c r="L316" s="64"/>
      <c r="M316" s="240">
        <f>H316/C316</f>
        <v>0</v>
      </c>
      <c r="N316" s="377">
        <f>O316+P316</f>
        <v>0</v>
      </c>
      <c r="O316" s="77">
        <v>0</v>
      </c>
      <c r="P316" s="77">
        <v>0</v>
      </c>
      <c r="Q316" s="377"/>
      <c r="R316" s="322"/>
      <c r="S316" s="240">
        <f>N316/C316</f>
        <v>0</v>
      </c>
      <c r="T316" s="182"/>
      <c r="U316" s="182"/>
    </row>
    <row r="317" spans="1:21" ht="80.25" customHeight="1">
      <c r="A317" s="408" t="s">
        <v>401</v>
      </c>
      <c r="B317" s="483" t="s">
        <v>410</v>
      </c>
      <c r="C317" s="76">
        <f t="shared" si="65"/>
        <v>262.08</v>
      </c>
      <c r="D317" s="77">
        <v>183.456</v>
      </c>
      <c r="E317" s="77">
        <v>78.624</v>
      </c>
      <c r="F317" s="77"/>
      <c r="G317" s="42"/>
      <c r="H317" s="147">
        <f>I317+J317</f>
        <v>0</v>
      </c>
      <c r="I317" s="77">
        <v>0</v>
      </c>
      <c r="J317" s="77">
        <v>0</v>
      </c>
      <c r="K317" s="377"/>
      <c r="L317" s="64"/>
      <c r="M317" s="240">
        <f>H317/C317</f>
        <v>0</v>
      </c>
      <c r="N317" s="377">
        <f>O317+P317</f>
        <v>0</v>
      </c>
      <c r="O317" s="77">
        <v>0</v>
      </c>
      <c r="P317" s="77">
        <v>0</v>
      </c>
      <c r="Q317" s="377"/>
      <c r="R317" s="322"/>
      <c r="S317" s="240">
        <f>N317/C317</f>
        <v>0</v>
      </c>
      <c r="T317" s="182"/>
      <c r="U317" s="182"/>
    </row>
    <row r="318" spans="1:21" ht="67.5" customHeight="1">
      <c r="A318" s="408" t="s">
        <v>403</v>
      </c>
      <c r="B318" s="483" t="s">
        <v>412</v>
      </c>
      <c r="C318" s="76">
        <f aca="true" t="shared" si="70" ref="C318:C325">D318+E318</f>
        <v>262.08</v>
      </c>
      <c r="D318" s="77">
        <v>183.456</v>
      </c>
      <c r="E318" s="77">
        <v>78.624</v>
      </c>
      <c r="F318" s="77"/>
      <c r="G318" s="42"/>
      <c r="H318" s="147">
        <f>I318+J318</f>
        <v>0</v>
      </c>
      <c r="I318" s="77">
        <v>0</v>
      </c>
      <c r="J318" s="77">
        <v>0</v>
      </c>
      <c r="K318" s="377"/>
      <c r="L318" s="64"/>
      <c r="M318" s="240">
        <f>H318/C318</f>
        <v>0</v>
      </c>
      <c r="N318" s="377">
        <f>O318+P318</f>
        <v>0</v>
      </c>
      <c r="O318" s="77">
        <v>0</v>
      </c>
      <c r="P318" s="77">
        <v>0</v>
      </c>
      <c r="Q318" s="377"/>
      <c r="R318" s="322"/>
      <c r="S318" s="240">
        <f>N318/C318</f>
        <v>0</v>
      </c>
      <c r="T318" s="182"/>
      <c r="U318" s="182"/>
    </row>
    <row r="319" spans="1:21" ht="66.75" customHeight="1">
      <c r="A319" s="408" t="s">
        <v>405</v>
      </c>
      <c r="B319" s="483" t="s">
        <v>414</v>
      </c>
      <c r="C319" s="76">
        <f t="shared" si="70"/>
        <v>218.39999999999998</v>
      </c>
      <c r="D319" s="77">
        <v>152.88</v>
      </c>
      <c r="E319" s="77">
        <v>65.52</v>
      </c>
      <c r="F319" s="77"/>
      <c r="G319" s="42"/>
      <c r="H319" s="147">
        <f>I319+J319</f>
        <v>0</v>
      </c>
      <c r="I319" s="77">
        <v>0</v>
      </c>
      <c r="J319" s="77">
        <v>0</v>
      </c>
      <c r="K319" s="377"/>
      <c r="L319" s="64"/>
      <c r="M319" s="240">
        <f>H319/C319</f>
        <v>0</v>
      </c>
      <c r="N319" s="377">
        <f>O319+P319</f>
        <v>0</v>
      </c>
      <c r="O319" s="77">
        <v>0</v>
      </c>
      <c r="P319" s="77">
        <v>0</v>
      </c>
      <c r="Q319" s="377"/>
      <c r="R319" s="322"/>
      <c r="S319" s="240">
        <f>N319/C319</f>
        <v>0</v>
      </c>
      <c r="T319" s="182"/>
      <c r="U319" s="182"/>
    </row>
    <row r="320" spans="1:21" ht="77.25" customHeight="1">
      <c r="A320" s="408" t="s">
        <v>407</v>
      </c>
      <c r="B320" s="483" t="s">
        <v>416</v>
      </c>
      <c r="C320" s="76">
        <f t="shared" si="70"/>
        <v>786.24</v>
      </c>
      <c r="D320" s="77">
        <v>550.368</v>
      </c>
      <c r="E320" s="77">
        <v>235.872</v>
      </c>
      <c r="F320" s="77"/>
      <c r="G320" s="42"/>
      <c r="H320" s="147">
        <f t="shared" si="66"/>
        <v>0</v>
      </c>
      <c r="I320" s="77">
        <v>0</v>
      </c>
      <c r="J320" s="77">
        <v>0</v>
      </c>
      <c r="K320" s="377"/>
      <c r="L320" s="64"/>
      <c r="M320" s="240">
        <f t="shared" si="67"/>
        <v>0</v>
      </c>
      <c r="N320" s="377">
        <f t="shared" si="68"/>
        <v>0</v>
      </c>
      <c r="O320" s="77">
        <v>0</v>
      </c>
      <c r="P320" s="77">
        <v>0</v>
      </c>
      <c r="Q320" s="377"/>
      <c r="R320" s="322"/>
      <c r="S320" s="240">
        <f t="shared" si="69"/>
        <v>0</v>
      </c>
      <c r="T320" s="182"/>
      <c r="U320" s="182"/>
    </row>
    <row r="321" spans="1:21" ht="77.25" customHeight="1">
      <c r="A321" s="408" t="s">
        <v>409</v>
      </c>
      <c r="B321" s="483" t="s">
        <v>418</v>
      </c>
      <c r="C321" s="76">
        <f t="shared" si="70"/>
        <v>611.52</v>
      </c>
      <c r="D321" s="77">
        <v>428.064</v>
      </c>
      <c r="E321" s="77">
        <v>183.456</v>
      </c>
      <c r="F321" s="77"/>
      <c r="G321" s="42"/>
      <c r="H321" s="147">
        <f aca="true" t="shared" si="71" ref="H321:H326">I321+J321</f>
        <v>0</v>
      </c>
      <c r="I321" s="77">
        <v>0</v>
      </c>
      <c r="J321" s="77">
        <v>0</v>
      </c>
      <c r="K321" s="377"/>
      <c r="L321" s="64"/>
      <c r="M321" s="240">
        <f aca="true" t="shared" si="72" ref="M321:M331">H321/C321</f>
        <v>0</v>
      </c>
      <c r="N321" s="377">
        <f aca="true" t="shared" si="73" ref="N321:N326">O321+P321</f>
        <v>0</v>
      </c>
      <c r="O321" s="77">
        <v>0</v>
      </c>
      <c r="P321" s="77">
        <v>0</v>
      </c>
      <c r="Q321" s="377"/>
      <c r="R321" s="322"/>
      <c r="S321" s="240">
        <f aca="true" t="shared" si="74" ref="S321:S331">N321/C321</f>
        <v>0</v>
      </c>
      <c r="T321" s="182"/>
      <c r="U321" s="182"/>
    </row>
    <row r="322" spans="1:21" ht="63.75" customHeight="1">
      <c r="A322" s="408" t="s">
        <v>411</v>
      </c>
      <c r="B322" s="483" t="s">
        <v>420</v>
      </c>
      <c r="C322" s="76">
        <f t="shared" si="70"/>
        <v>43.68</v>
      </c>
      <c r="D322" s="77">
        <v>30.576</v>
      </c>
      <c r="E322" s="77">
        <v>13.104</v>
      </c>
      <c r="F322" s="77"/>
      <c r="G322" s="42"/>
      <c r="H322" s="147">
        <f t="shared" si="71"/>
        <v>0</v>
      </c>
      <c r="I322" s="77">
        <v>0</v>
      </c>
      <c r="J322" s="77">
        <v>0</v>
      </c>
      <c r="K322" s="377"/>
      <c r="L322" s="64"/>
      <c r="M322" s="240">
        <f t="shared" si="72"/>
        <v>0</v>
      </c>
      <c r="N322" s="377">
        <f t="shared" si="73"/>
        <v>0</v>
      </c>
      <c r="O322" s="77">
        <v>0</v>
      </c>
      <c r="P322" s="77">
        <v>0</v>
      </c>
      <c r="Q322" s="377"/>
      <c r="R322" s="322"/>
      <c r="S322" s="240">
        <f t="shared" si="74"/>
        <v>0</v>
      </c>
      <c r="T322" s="182"/>
      <c r="U322" s="182"/>
    </row>
    <row r="323" spans="1:21" ht="65.25" customHeight="1">
      <c r="A323" s="408" t="s">
        <v>413</v>
      </c>
      <c r="B323" s="483" t="s">
        <v>421</v>
      </c>
      <c r="C323" s="76">
        <f t="shared" si="70"/>
        <v>131.04</v>
      </c>
      <c r="D323" s="77">
        <v>91.728</v>
      </c>
      <c r="E323" s="77">
        <v>39.312</v>
      </c>
      <c r="F323" s="77"/>
      <c r="G323" s="42"/>
      <c r="H323" s="147">
        <f t="shared" si="71"/>
        <v>0</v>
      </c>
      <c r="I323" s="77">
        <v>0</v>
      </c>
      <c r="J323" s="77">
        <v>0</v>
      </c>
      <c r="K323" s="377"/>
      <c r="L323" s="64"/>
      <c r="M323" s="240">
        <f t="shared" si="72"/>
        <v>0</v>
      </c>
      <c r="N323" s="377">
        <f t="shared" si="73"/>
        <v>0</v>
      </c>
      <c r="O323" s="77">
        <v>0</v>
      </c>
      <c r="P323" s="77">
        <v>0</v>
      </c>
      <c r="Q323" s="377"/>
      <c r="R323" s="322"/>
      <c r="S323" s="240">
        <f t="shared" si="74"/>
        <v>0</v>
      </c>
      <c r="T323" s="182"/>
      <c r="U323" s="182"/>
    </row>
    <row r="324" spans="1:21" ht="68.25" customHeight="1">
      <c r="A324" s="408" t="s">
        <v>415</v>
      </c>
      <c r="B324" s="483" t="s">
        <v>422</v>
      </c>
      <c r="C324" s="76">
        <f t="shared" si="70"/>
        <v>43.68</v>
      </c>
      <c r="D324" s="77">
        <v>30.576</v>
      </c>
      <c r="E324" s="77">
        <v>13.104</v>
      </c>
      <c r="F324" s="77"/>
      <c r="G324" s="42"/>
      <c r="H324" s="147">
        <f t="shared" si="71"/>
        <v>0</v>
      </c>
      <c r="I324" s="77">
        <v>0</v>
      </c>
      <c r="J324" s="77">
        <v>0</v>
      </c>
      <c r="K324" s="377"/>
      <c r="L324" s="64"/>
      <c r="M324" s="240">
        <f t="shared" si="72"/>
        <v>0</v>
      </c>
      <c r="N324" s="377">
        <f t="shared" si="73"/>
        <v>0</v>
      </c>
      <c r="O324" s="77">
        <v>0</v>
      </c>
      <c r="P324" s="77">
        <v>0</v>
      </c>
      <c r="Q324" s="377"/>
      <c r="R324" s="322"/>
      <c r="S324" s="240">
        <f t="shared" si="74"/>
        <v>0</v>
      </c>
      <c r="T324" s="182"/>
      <c r="U324" s="182"/>
    </row>
    <row r="325" spans="1:21" ht="68.25" customHeight="1">
      <c r="A325" s="408" t="s">
        <v>417</v>
      </c>
      <c r="B325" s="483" t="s">
        <v>423</v>
      </c>
      <c r="C325" s="76">
        <f t="shared" si="70"/>
        <v>87.36</v>
      </c>
      <c r="D325" s="77">
        <v>61.152</v>
      </c>
      <c r="E325" s="77">
        <v>26.208</v>
      </c>
      <c r="F325" s="77"/>
      <c r="G325" s="42"/>
      <c r="H325" s="147">
        <f t="shared" si="71"/>
        <v>0</v>
      </c>
      <c r="I325" s="77">
        <v>0</v>
      </c>
      <c r="J325" s="77">
        <v>0</v>
      </c>
      <c r="K325" s="377"/>
      <c r="L325" s="64"/>
      <c r="M325" s="240">
        <f t="shared" si="72"/>
        <v>0</v>
      </c>
      <c r="N325" s="377">
        <f t="shared" si="73"/>
        <v>0</v>
      </c>
      <c r="O325" s="77">
        <v>0</v>
      </c>
      <c r="P325" s="77">
        <v>0</v>
      </c>
      <c r="Q325" s="377"/>
      <c r="R325" s="322"/>
      <c r="S325" s="240">
        <f t="shared" si="74"/>
        <v>0</v>
      </c>
      <c r="T325" s="182"/>
      <c r="U325" s="182"/>
    </row>
    <row r="326" spans="1:21" ht="66" customHeight="1">
      <c r="A326" s="408" t="s">
        <v>419</v>
      </c>
      <c r="B326" s="483" t="s">
        <v>424</v>
      </c>
      <c r="C326" s="76">
        <f>D326+E326</f>
        <v>87.36</v>
      </c>
      <c r="D326" s="77">
        <v>61.152</v>
      </c>
      <c r="E326" s="77">
        <v>26.208</v>
      </c>
      <c r="F326" s="77"/>
      <c r="G326" s="42"/>
      <c r="H326" s="147">
        <f t="shared" si="71"/>
        <v>0</v>
      </c>
      <c r="I326" s="77">
        <v>0</v>
      </c>
      <c r="J326" s="77">
        <v>0</v>
      </c>
      <c r="K326" s="377"/>
      <c r="L326" s="64"/>
      <c r="M326" s="240">
        <f t="shared" si="72"/>
        <v>0</v>
      </c>
      <c r="N326" s="377">
        <f t="shared" si="73"/>
        <v>0</v>
      </c>
      <c r="O326" s="77">
        <v>0</v>
      </c>
      <c r="P326" s="77">
        <v>0</v>
      </c>
      <c r="Q326" s="377"/>
      <c r="R326" s="322"/>
      <c r="S326" s="240">
        <f t="shared" si="74"/>
        <v>0</v>
      </c>
      <c r="T326" s="182"/>
      <c r="U326" s="182"/>
    </row>
    <row r="327" spans="1:21" ht="40.5" customHeight="1">
      <c r="A327" s="409" t="s">
        <v>16</v>
      </c>
      <c r="B327" s="425" t="s">
        <v>275</v>
      </c>
      <c r="C327" s="304">
        <f>C328+C329</f>
        <v>8971.133</v>
      </c>
      <c r="D327" s="406">
        <f>D328+D329</f>
        <v>6279.793</v>
      </c>
      <c r="E327" s="406">
        <f>E328+E329</f>
        <v>2691.34</v>
      </c>
      <c r="F327" s="77"/>
      <c r="G327" s="42"/>
      <c r="H327" s="304">
        <f>H328+H329</f>
        <v>4118.5</v>
      </c>
      <c r="I327" s="406">
        <f>I328+I329</f>
        <v>2882.95</v>
      </c>
      <c r="J327" s="406">
        <f>J328+J329</f>
        <v>1235.55</v>
      </c>
      <c r="K327" s="377"/>
      <c r="L327" s="64"/>
      <c r="M327" s="242">
        <f t="shared" si="72"/>
        <v>0.4590835962414112</v>
      </c>
      <c r="N327" s="406">
        <f>N328+N329</f>
        <v>2750</v>
      </c>
      <c r="O327" s="406">
        <f>O328+O329</f>
        <v>1925</v>
      </c>
      <c r="P327" s="406">
        <f>P328+P329</f>
        <v>825</v>
      </c>
      <c r="Q327" s="377"/>
      <c r="R327" s="322"/>
      <c r="S327" s="242">
        <f t="shared" si="74"/>
        <v>0.3065387616034675</v>
      </c>
      <c r="T327" s="182"/>
      <c r="U327" s="182"/>
    </row>
    <row r="328" spans="1:21" ht="144" customHeight="1">
      <c r="A328" s="408" t="s">
        <v>28</v>
      </c>
      <c r="B328" s="483" t="s">
        <v>425</v>
      </c>
      <c r="C328" s="76">
        <f t="shared" si="56"/>
        <v>1971.1329999999998</v>
      </c>
      <c r="D328" s="77">
        <v>1379.793</v>
      </c>
      <c r="E328" s="77">
        <v>591.34</v>
      </c>
      <c r="F328" s="77"/>
      <c r="G328" s="42"/>
      <c r="H328" s="147">
        <f>I328+J328</f>
        <v>1368.5</v>
      </c>
      <c r="I328" s="77">
        <v>957.95</v>
      </c>
      <c r="J328" s="77">
        <v>410.55</v>
      </c>
      <c r="K328" s="377"/>
      <c r="L328" s="64"/>
      <c r="M328" s="240">
        <f t="shared" si="72"/>
        <v>0.6942707569707371</v>
      </c>
      <c r="N328" s="377">
        <f>O328+P328</f>
        <v>0</v>
      </c>
      <c r="O328" s="77">
        <v>0</v>
      </c>
      <c r="P328" s="77">
        <v>0</v>
      </c>
      <c r="Q328" s="377"/>
      <c r="R328" s="322"/>
      <c r="S328" s="240">
        <f t="shared" si="74"/>
        <v>0</v>
      </c>
      <c r="T328" s="182"/>
      <c r="U328" s="182"/>
    </row>
    <row r="329" spans="1:21" ht="54" customHeight="1">
      <c r="A329" s="408" t="s">
        <v>18</v>
      </c>
      <c r="B329" s="483" t="s">
        <v>426</v>
      </c>
      <c r="C329" s="76">
        <f t="shared" si="56"/>
        <v>7000</v>
      </c>
      <c r="D329" s="77">
        <v>4900</v>
      </c>
      <c r="E329" s="77">
        <v>2100</v>
      </c>
      <c r="F329" s="77"/>
      <c r="G329" s="42"/>
      <c r="H329" s="147">
        <f>I329+J329</f>
        <v>2750</v>
      </c>
      <c r="I329" s="77">
        <v>1925</v>
      </c>
      <c r="J329" s="77">
        <v>825</v>
      </c>
      <c r="K329" s="377"/>
      <c r="L329" s="64"/>
      <c r="M329" s="240">
        <f t="shared" si="72"/>
        <v>0.39285714285714285</v>
      </c>
      <c r="N329" s="147">
        <f>O329+P329</f>
        <v>2750</v>
      </c>
      <c r="O329" s="77">
        <v>1925</v>
      </c>
      <c r="P329" s="77">
        <v>825</v>
      </c>
      <c r="Q329" s="377"/>
      <c r="R329" s="322"/>
      <c r="S329" s="240">
        <f t="shared" si="74"/>
        <v>0.39285714285714285</v>
      </c>
      <c r="T329" s="182"/>
      <c r="U329" s="182"/>
    </row>
    <row r="330" spans="1:21" ht="30" customHeight="1">
      <c r="A330" s="484" t="s">
        <v>273</v>
      </c>
      <c r="B330" s="461" t="s">
        <v>285</v>
      </c>
      <c r="C330" s="412">
        <f>C331</f>
        <v>9093.933</v>
      </c>
      <c r="D330" s="415">
        <f>D331</f>
        <v>6303.806000000001</v>
      </c>
      <c r="E330" s="415">
        <f>E331</f>
        <v>2701.631</v>
      </c>
      <c r="F330" s="415">
        <f>F331</f>
        <v>88.496</v>
      </c>
      <c r="G330" s="416"/>
      <c r="H330" s="412">
        <f>H331</f>
        <v>9005.437000000002</v>
      </c>
      <c r="I330" s="415">
        <f>I331</f>
        <v>6303.806000000001</v>
      </c>
      <c r="J330" s="415">
        <f>J331</f>
        <v>2701.631</v>
      </c>
      <c r="K330" s="415">
        <f>K331</f>
        <v>0</v>
      </c>
      <c r="L330" s="417"/>
      <c r="M330" s="231">
        <f t="shared" si="72"/>
        <v>0.9902686769299929</v>
      </c>
      <c r="N330" s="412">
        <f>N331</f>
        <v>9005.437000000002</v>
      </c>
      <c r="O330" s="415">
        <f>O331</f>
        <v>6303.806000000001</v>
      </c>
      <c r="P330" s="415">
        <f>P331</f>
        <v>2701.631</v>
      </c>
      <c r="Q330" s="415">
        <f>Q331</f>
        <v>0</v>
      </c>
      <c r="R330" s="418"/>
      <c r="S330" s="231">
        <f t="shared" si="74"/>
        <v>0.9902686769299929</v>
      </c>
      <c r="T330" s="182"/>
      <c r="U330" s="182"/>
    </row>
    <row r="331" spans="1:21" ht="39" customHeight="1">
      <c r="A331" s="485" t="s">
        <v>37</v>
      </c>
      <c r="B331" s="107" t="s">
        <v>274</v>
      </c>
      <c r="C331" s="411">
        <f>C332+C333+C334+C335+C336+C337+C338+C341+C342+C343+C344+C345+C346+C347+C348+C352+C353+C354</f>
        <v>9093.933</v>
      </c>
      <c r="D331" s="430">
        <f>D332+D333+D334+D335+D336+D337+D338+D341+D342+D343+D344+D345+D346+D347+D348+D352+D353+D354</f>
        <v>6303.806000000001</v>
      </c>
      <c r="E331" s="430">
        <f>E332+E333+E334+E335+E336+E337+E338+E341+E342+E343+E344+E345+E346+E347+E348+E352+E353+E354</f>
        <v>2701.631</v>
      </c>
      <c r="F331" s="377">
        <f>F332+F333+F334+F335+F336+F337+F338+F341+F342+F343+F344+F345+F346+F347+F348+F352+F353+F354</f>
        <v>88.496</v>
      </c>
      <c r="G331" s="278"/>
      <c r="H331" s="411">
        <f>H332+H333+H334+H335+H336+H337+H338+H341+H342+H343+H344+H345+H346+H347+H348+H352+H353+H354</f>
        <v>9005.437000000002</v>
      </c>
      <c r="I331" s="430">
        <f>I332+I333+I334+I335+I336+I337+I338+I341+I342+I343+I344+I345+I346+I347+I348+I352+I353+I354</f>
        <v>6303.806000000001</v>
      </c>
      <c r="J331" s="430">
        <f>J332+J333+J334+J335+J336+J337+J338+J341+J342+J343+J344+J345+J346+J347+J348+J352+J353+J354</f>
        <v>2701.631</v>
      </c>
      <c r="K331" s="377">
        <f>K332+K333+K334+K335+K336+K337+K338+K341+K342+K343+K344+K345+K346+K347+K348+K352+K353+K354</f>
        <v>0</v>
      </c>
      <c r="L331" s="64"/>
      <c r="M331" s="240">
        <f t="shared" si="72"/>
        <v>0.9902686769299929</v>
      </c>
      <c r="N331" s="411">
        <f>N332+N333+N334+N335+N336+N337+N338+N341+N342+N343+N344+N345+N346+N347+N348+N352+N353+N354</f>
        <v>9005.437000000002</v>
      </c>
      <c r="O331" s="430">
        <f>O332+O333+O334+O335+O336+O337+O338+O341+O342+O343+O344+O345+O346+O347+O348+O352+O353+O354</f>
        <v>6303.806000000001</v>
      </c>
      <c r="P331" s="430">
        <f>P332+P333+P334+P335+P336+P337+P338+P341+P342+P343+P344+P345+P346+P347+P348+P352+P353+P354</f>
        <v>2701.631</v>
      </c>
      <c r="Q331" s="377">
        <f>Q332+Q333+Q334+Q335+Q336+Q337+Q338+Q341+Q342+Q343+Q344+Q345+Q346+Q347+Q348+Q352+Q353+Q354</f>
        <v>0</v>
      </c>
      <c r="R331" s="322"/>
      <c r="S331" s="240">
        <f t="shared" si="74"/>
        <v>0.9902686769299929</v>
      </c>
      <c r="T331" s="182"/>
      <c r="U331" s="182"/>
    </row>
    <row r="332" spans="1:21" ht="51.75" customHeight="1">
      <c r="A332" s="485" t="s">
        <v>38</v>
      </c>
      <c r="B332" s="107" t="s">
        <v>427</v>
      </c>
      <c r="C332" s="411">
        <f aca="true" t="shared" si="75" ref="C332:C345">D332+E332</f>
        <v>1256.47</v>
      </c>
      <c r="D332" s="378">
        <v>879.529</v>
      </c>
      <c r="E332" s="77">
        <v>376.941</v>
      </c>
      <c r="F332" s="145"/>
      <c r="G332" s="278"/>
      <c r="H332" s="411">
        <f aca="true" t="shared" si="76" ref="H332:H345">I332+J332</f>
        <v>1256.47</v>
      </c>
      <c r="I332" s="378">
        <v>879.529</v>
      </c>
      <c r="J332" s="77">
        <v>376.941</v>
      </c>
      <c r="K332" s="377"/>
      <c r="L332" s="64"/>
      <c r="M332" s="240">
        <f aca="true" t="shared" si="77" ref="M332:M354">H332/C332</f>
        <v>1</v>
      </c>
      <c r="N332" s="411">
        <f aca="true" t="shared" si="78" ref="N332:N345">O332+P332</f>
        <v>1256.47</v>
      </c>
      <c r="O332" s="378">
        <v>879.529</v>
      </c>
      <c r="P332" s="77">
        <v>376.941</v>
      </c>
      <c r="Q332" s="377"/>
      <c r="R332" s="322"/>
      <c r="S332" s="240">
        <f aca="true" t="shared" si="79" ref="S332:S354">N332/C332</f>
        <v>1</v>
      </c>
      <c r="T332" s="182"/>
      <c r="U332" s="182"/>
    </row>
    <row r="333" spans="1:21" ht="77.25" customHeight="1">
      <c r="A333" s="485" t="s">
        <v>39</v>
      </c>
      <c r="B333" s="107" t="s">
        <v>428</v>
      </c>
      <c r="C333" s="411">
        <f t="shared" si="75"/>
        <v>1082.3400000000001</v>
      </c>
      <c r="D333" s="378">
        <v>757.638</v>
      </c>
      <c r="E333" s="77">
        <v>324.702</v>
      </c>
      <c r="F333" s="145"/>
      <c r="G333" s="278"/>
      <c r="H333" s="411">
        <f t="shared" si="76"/>
        <v>1082.3400000000001</v>
      </c>
      <c r="I333" s="378">
        <v>757.638</v>
      </c>
      <c r="J333" s="77">
        <v>324.702</v>
      </c>
      <c r="K333" s="377"/>
      <c r="L333" s="64"/>
      <c r="M333" s="240">
        <f t="shared" si="77"/>
        <v>1</v>
      </c>
      <c r="N333" s="411">
        <f t="shared" si="78"/>
        <v>1082.3400000000001</v>
      </c>
      <c r="O333" s="378">
        <v>757.638</v>
      </c>
      <c r="P333" s="77">
        <v>324.702</v>
      </c>
      <c r="Q333" s="377"/>
      <c r="R333" s="322"/>
      <c r="S333" s="240">
        <f t="shared" si="79"/>
        <v>1</v>
      </c>
      <c r="T333" s="182"/>
      <c r="U333" s="182"/>
    </row>
    <row r="334" spans="1:21" ht="87" customHeight="1">
      <c r="A334" s="485" t="s">
        <v>17</v>
      </c>
      <c r="B334" s="107" t="s">
        <v>429</v>
      </c>
      <c r="C334" s="411">
        <f t="shared" si="75"/>
        <v>990.661</v>
      </c>
      <c r="D334" s="378">
        <v>693.463</v>
      </c>
      <c r="E334" s="77">
        <v>297.198</v>
      </c>
      <c r="F334" s="145"/>
      <c r="G334" s="278"/>
      <c r="H334" s="411">
        <f t="shared" si="76"/>
        <v>990.661</v>
      </c>
      <c r="I334" s="378">
        <v>693.463</v>
      </c>
      <c r="J334" s="77">
        <v>297.198</v>
      </c>
      <c r="K334" s="377"/>
      <c r="L334" s="64"/>
      <c r="M334" s="240">
        <f t="shared" si="77"/>
        <v>1</v>
      </c>
      <c r="N334" s="411">
        <f t="shared" si="78"/>
        <v>990.661</v>
      </c>
      <c r="O334" s="378">
        <v>693.463</v>
      </c>
      <c r="P334" s="77">
        <v>297.198</v>
      </c>
      <c r="Q334" s="377"/>
      <c r="R334" s="322"/>
      <c r="S334" s="240">
        <f t="shared" si="79"/>
        <v>1</v>
      </c>
      <c r="T334" s="182"/>
      <c r="U334" s="182"/>
    </row>
    <row r="335" spans="1:21" ht="49.5" customHeight="1">
      <c r="A335" s="485" t="s">
        <v>24</v>
      </c>
      <c r="B335" s="107" t="s">
        <v>430</v>
      </c>
      <c r="C335" s="411">
        <f t="shared" si="75"/>
        <v>68.78</v>
      </c>
      <c r="D335" s="378">
        <v>48.146</v>
      </c>
      <c r="E335" s="77">
        <v>20.634</v>
      </c>
      <c r="F335" s="145"/>
      <c r="G335" s="278"/>
      <c r="H335" s="411">
        <f t="shared" si="76"/>
        <v>68.78</v>
      </c>
      <c r="I335" s="378">
        <v>48.146</v>
      </c>
      <c r="J335" s="77">
        <v>20.634</v>
      </c>
      <c r="K335" s="377"/>
      <c r="L335" s="64"/>
      <c r="M335" s="240">
        <f t="shared" si="77"/>
        <v>1</v>
      </c>
      <c r="N335" s="411">
        <f t="shared" si="78"/>
        <v>68.78</v>
      </c>
      <c r="O335" s="378">
        <v>48.146</v>
      </c>
      <c r="P335" s="77">
        <v>20.634</v>
      </c>
      <c r="Q335" s="377"/>
      <c r="R335" s="322"/>
      <c r="S335" s="240">
        <f t="shared" si="79"/>
        <v>1</v>
      </c>
      <c r="T335" s="182"/>
      <c r="U335" s="182"/>
    </row>
    <row r="336" spans="1:21" ht="57" customHeight="1">
      <c r="A336" s="485" t="s">
        <v>43</v>
      </c>
      <c r="B336" s="107" t="s">
        <v>431</v>
      </c>
      <c r="C336" s="411">
        <f t="shared" si="75"/>
        <v>25.651</v>
      </c>
      <c r="D336" s="378">
        <v>17.956</v>
      </c>
      <c r="E336" s="77">
        <v>7.695</v>
      </c>
      <c r="F336" s="145"/>
      <c r="G336" s="278"/>
      <c r="H336" s="411">
        <f t="shared" si="76"/>
        <v>25.651</v>
      </c>
      <c r="I336" s="378">
        <v>17.956</v>
      </c>
      <c r="J336" s="77">
        <v>7.695</v>
      </c>
      <c r="K336" s="377"/>
      <c r="L336" s="64"/>
      <c r="M336" s="240">
        <f t="shared" si="77"/>
        <v>1</v>
      </c>
      <c r="N336" s="411">
        <f t="shared" si="78"/>
        <v>25.651</v>
      </c>
      <c r="O336" s="378">
        <v>17.956</v>
      </c>
      <c r="P336" s="77">
        <v>7.695</v>
      </c>
      <c r="Q336" s="377"/>
      <c r="R336" s="322"/>
      <c r="S336" s="240">
        <f t="shared" si="79"/>
        <v>1</v>
      </c>
      <c r="T336" s="182"/>
      <c r="U336" s="182"/>
    </row>
    <row r="337" spans="1:21" ht="54" customHeight="1">
      <c r="A337" s="485" t="s">
        <v>63</v>
      </c>
      <c r="B337" s="107" t="s">
        <v>432</v>
      </c>
      <c r="C337" s="411">
        <f t="shared" si="75"/>
        <v>156.291</v>
      </c>
      <c r="D337" s="378">
        <v>109.404</v>
      </c>
      <c r="E337" s="77">
        <v>46.887</v>
      </c>
      <c r="F337" s="145"/>
      <c r="G337" s="278"/>
      <c r="H337" s="411">
        <f t="shared" si="76"/>
        <v>156.291</v>
      </c>
      <c r="I337" s="378">
        <v>109.404</v>
      </c>
      <c r="J337" s="77">
        <v>46.887</v>
      </c>
      <c r="K337" s="377"/>
      <c r="L337" s="64"/>
      <c r="M337" s="240">
        <f t="shared" si="77"/>
        <v>1</v>
      </c>
      <c r="N337" s="411">
        <f t="shared" si="78"/>
        <v>156.291</v>
      </c>
      <c r="O337" s="378">
        <v>109.404</v>
      </c>
      <c r="P337" s="77">
        <v>46.887</v>
      </c>
      <c r="Q337" s="377"/>
      <c r="R337" s="322"/>
      <c r="S337" s="240">
        <f t="shared" si="79"/>
        <v>1</v>
      </c>
      <c r="T337" s="182"/>
      <c r="U337" s="182"/>
    </row>
    <row r="338" spans="1:21" ht="108.75" customHeight="1">
      <c r="A338" s="552" t="s">
        <v>64</v>
      </c>
      <c r="B338" s="508" t="s">
        <v>435</v>
      </c>
      <c r="C338" s="411">
        <f t="shared" si="75"/>
        <v>1384.567</v>
      </c>
      <c r="D338" s="378">
        <v>969.197</v>
      </c>
      <c r="E338" s="77">
        <v>415.37</v>
      </c>
      <c r="F338" s="145"/>
      <c r="G338" s="513"/>
      <c r="H338" s="411">
        <f t="shared" si="76"/>
        <v>1384.567</v>
      </c>
      <c r="I338" s="378">
        <v>969.197</v>
      </c>
      <c r="J338" s="77">
        <v>415.37</v>
      </c>
      <c r="K338" s="377"/>
      <c r="L338" s="64"/>
      <c r="M338" s="240">
        <f t="shared" si="77"/>
        <v>1</v>
      </c>
      <c r="N338" s="411">
        <f t="shared" si="78"/>
        <v>1384.567</v>
      </c>
      <c r="O338" s="378">
        <v>969.197</v>
      </c>
      <c r="P338" s="77">
        <v>415.37</v>
      </c>
      <c r="Q338" s="377"/>
      <c r="R338" s="322"/>
      <c r="S338" s="240">
        <f t="shared" si="79"/>
        <v>1</v>
      </c>
      <c r="T338" s="182"/>
      <c r="U338" s="182"/>
    </row>
    <row r="339" spans="1:21" ht="20.25" customHeight="1">
      <c r="A339" s="553"/>
      <c r="B339" s="509" t="s">
        <v>433</v>
      </c>
      <c r="C339" s="411">
        <f t="shared" si="75"/>
        <v>955.347</v>
      </c>
      <c r="D339" s="378">
        <v>668.743</v>
      </c>
      <c r="E339" s="77">
        <v>286.604</v>
      </c>
      <c r="F339" s="145"/>
      <c r="G339" s="278"/>
      <c r="H339" s="411">
        <f t="shared" si="76"/>
        <v>955.347</v>
      </c>
      <c r="I339" s="378">
        <v>668.743</v>
      </c>
      <c r="J339" s="77">
        <v>286.604</v>
      </c>
      <c r="K339" s="377"/>
      <c r="L339" s="64"/>
      <c r="M339" s="240">
        <f t="shared" si="77"/>
        <v>1</v>
      </c>
      <c r="N339" s="411">
        <f t="shared" si="78"/>
        <v>955.347</v>
      </c>
      <c r="O339" s="378">
        <v>668.743</v>
      </c>
      <c r="P339" s="77">
        <v>286.604</v>
      </c>
      <c r="Q339" s="377"/>
      <c r="R339" s="322"/>
      <c r="S339" s="240">
        <f t="shared" si="79"/>
        <v>1</v>
      </c>
      <c r="T339" s="182"/>
      <c r="U339" s="182"/>
    </row>
    <row r="340" spans="1:21" ht="18.75" customHeight="1">
      <c r="A340" s="554"/>
      <c r="B340" s="509" t="s">
        <v>434</v>
      </c>
      <c r="C340" s="411">
        <f t="shared" si="75"/>
        <v>429.22</v>
      </c>
      <c r="D340" s="378">
        <v>300.454</v>
      </c>
      <c r="E340" s="77">
        <v>128.766</v>
      </c>
      <c r="F340" s="145"/>
      <c r="G340" s="278"/>
      <c r="H340" s="411">
        <f t="shared" si="76"/>
        <v>429.22</v>
      </c>
      <c r="I340" s="378">
        <v>300.454</v>
      </c>
      <c r="J340" s="77">
        <v>128.766</v>
      </c>
      <c r="K340" s="377"/>
      <c r="L340" s="64"/>
      <c r="M340" s="240">
        <f t="shared" si="77"/>
        <v>1</v>
      </c>
      <c r="N340" s="411">
        <f t="shared" si="78"/>
        <v>429.22</v>
      </c>
      <c r="O340" s="378">
        <v>300.454</v>
      </c>
      <c r="P340" s="77">
        <v>128.766</v>
      </c>
      <c r="Q340" s="377"/>
      <c r="R340" s="322"/>
      <c r="S340" s="240">
        <f t="shared" si="79"/>
        <v>1</v>
      </c>
      <c r="T340" s="182"/>
      <c r="U340" s="182"/>
    </row>
    <row r="341" spans="1:21" ht="57" customHeight="1">
      <c r="A341" s="485" t="s">
        <v>255</v>
      </c>
      <c r="B341" s="508" t="s">
        <v>436</v>
      </c>
      <c r="C341" s="411">
        <f t="shared" si="75"/>
        <v>21.599</v>
      </c>
      <c r="D341" s="378">
        <v>15.119</v>
      </c>
      <c r="E341" s="77">
        <v>6.48</v>
      </c>
      <c r="F341" s="145"/>
      <c r="G341" s="278"/>
      <c r="H341" s="411">
        <f t="shared" si="76"/>
        <v>21.599</v>
      </c>
      <c r="I341" s="378">
        <v>15.119</v>
      </c>
      <c r="J341" s="77">
        <v>6.48</v>
      </c>
      <c r="K341" s="377"/>
      <c r="L341" s="64"/>
      <c r="M341" s="240">
        <f t="shared" si="77"/>
        <v>1</v>
      </c>
      <c r="N341" s="411">
        <f t="shared" si="78"/>
        <v>21.599</v>
      </c>
      <c r="O341" s="378">
        <v>15.119</v>
      </c>
      <c r="P341" s="77">
        <v>6.48</v>
      </c>
      <c r="Q341" s="377"/>
      <c r="R341" s="322"/>
      <c r="S341" s="240">
        <f t="shared" si="79"/>
        <v>1</v>
      </c>
      <c r="T341" s="182"/>
      <c r="U341" s="182"/>
    </row>
    <row r="342" spans="1:21" ht="54" customHeight="1">
      <c r="A342" s="485" t="s">
        <v>276</v>
      </c>
      <c r="B342" s="270" t="s">
        <v>437</v>
      </c>
      <c r="C342" s="411">
        <f t="shared" si="75"/>
        <v>43.218</v>
      </c>
      <c r="D342" s="378">
        <v>30.253</v>
      </c>
      <c r="E342" s="77">
        <v>12.965</v>
      </c>
      <c r="F342" s="145"/>
      <c r="G342" s="278"/>
      <c r="H342" s="411">
        <f t="shared" si="76"/>
        <v>43.218</v>
      </c>
      <c r="I342" s="378">
        <v>30.253</v>
      </c>
      <c r="J342" s="77">
        <v>12.965</v>
      </c>
      <c r="K342" s="377"/>
      <c r="L342" s="64"/>
      <c r="M342" s="240">
        <f t="shared" si="77"/>
        <v>1</v>
      </c>
      <c r="N342" s="411">
        <f t="shared" si="78"/>
        <v>43.218</v>
      </c>
      <c r="O342" s="378">
        <v>30.253</v>
      </c>
      <c r="P342" s="77">
        <v>12.965</v>
      </c>
      <c r="Q342" s="377"/>
      <c r="R342" s="322"/>
      <c r="S342" s="240">
        <f t="shared" si="79"/>
        <v>1</v>
      </c>
      <c r="T342" s="182"/>
      <c r="U342" s="182"/>
    </row>
    <row r="343" spans="1:21" ht="65.25" customHeight="1">
      <c r="A343" s="485" t="s">
        <v>278</v>
      </c>
      <c r="B343" s="107" t="s">
        <v>438</v>
      </c>
      <c r="C343" s="411">
        <f t="shared" si="75"/>
        <v>354.743</v>
      </c>
      <c r="D343" s="378">
        <v>248.32</v>
      </c>
      <c r="E343" s="77">
        <v>106.423</v>
      </c>
      <c r="F343" s="145"/>
      <c r="G343" s="278"/>
      <c r="H343" s="411">
        <f t="shared" si="76"/>
        <v>354.743</v>
      </c>
      <c r="I343" s="378">
        <v>248.32</v>
      </c>
      <c r="J343" s="77">
        <v>106.423</v>
      </c>
      <c r="K343" s="377"/>
      <c r="L343" s="64"/>
      <c r="M343" s="240">
        <f t="shared" si="77"/>
        <v>1</v>
      </c>
      <c r="N343" s="411">
        <f t="shared" si="78"/>
        <v>354.743</v>
      </c>
      <c r="O343" s="378">
        <v>248.32</v>
      </c>
      <c r="P343" s="77">
        <v>106.423</v>
      </c>
      <c r="Q343" s="377"/>
      <c r="R343" s="322"/>
      <c r="S343" s="240">
        <f t="shared" si="79"/>
        <v>1</v>
      </c>
      <c r="T343" s="182"/>
      <c r="U343" s="182"/>
    </row>
    <row r="344" spans="1:21" ht="69.75" customHeight="1">
      <c r="A344" s="485" t="s">
        <v>279</v>
      </c>
      <c r="B344" s="107" t="s">
        <v>439</v>
      </c>
      <c r="C344" s="411">
        <f t="shared" si="75"/>
        <v>360.178</v>
      </c>
      <c r="D344" s="378">
        <v>252.125</v>
      </c>
      <c r="E344" s="77">
        <v>108.053</v>
      </c>
      <c r="F344" s="145"/>
      <c r="G344" s="278"/>
      <c r="H344" s="411">
        <f t="shared" si="76"/>
        <v>360.178</v>
      </c>
      <c r="I344" s="378">
        <v>252.125</v>
      </c>
      <c r="J344" s="77">
        <v>108.053</v>
      </c>
      <c r="K344" s="377"/>
      <c r="L344" s="64"/>
      <c r="M344" s="240">
        <f t="shared" si="77"/>
        <v>1</v>
      </c>
      <c r="N344" s="411">
        <f t="shared" si="78"/>
        <v>360.178</v>
      </c>
      <c r="O344" s="378">
        <v>252.125</v>
      </c>
      <c r="P344" s="77">
        <v>108.053</v>
      </c>
      <c r="Q344" s="377"/>
      <c r="R344" s="322"/>
      <c r="S344" s="240">
        <f t="shared" si="79"/>
        <v>1</v>
      </c>
      <c r="T344" s="182"/>
      <c r="U344" s="182"/>
    </row>
    <row r="345" spans="1:21" ht="66" customHeight="1">
      <c r="A345" s="485" t="s">
        <v>280</v>
      </c>
      <c r="B345" s="107" t="s">
        <v>440</v>
      </c>
      <c r="C345" s="411">
        <f t="shared" si="75"/>
        <v>729.224</v>
      </c>
      <c r="D345" s="378">
        <v>510.456</v>
      </c>
      <c r="E345" s="77">
        <v>218.768</v>
      </c>
      <c r="F345" s="145"/>
      <c r="G345" s="513"/>
      <c r="H345" s="411">
        <f t="shared" si="76"/>
        <v>729.224</v>
      </c>
      <c r="I345" s="378">
        <v>510.456</v>
      </c>
      <c r="J345" s="77">
        <v>218.768</v>
      </c>
      <c r="K345" s="377"/>
      <c r="L345" s="64"/>
      <c r="M345" s="240">
        <f t="shared" si="77"/>
        <v>1</v>
      </c>
      <c r="N345" s="411">
        <f t="shared" si="78"/>
        <v>729.224</v>
      </c>
      <c r="O345" s="378">
        <v>510.456</v>
      </c>
      <c r="P345" s="77">
        <v>218.768</v>
      </c>
      <c r="Q345" s="377"/>
      <c r="R345" s="322"/>
      <c r="S345" s="240">
        <f t="shared" si="79"/>
        <v>1</v>
      </c>
      <c r="T345" s="182"/>
      <c r="U345" s="182"/>
    </row>
    <row r="346" spans="1:21" ht="57" customHeight="1">
      <c r="A346" s="485" t="s">
        <v>277</v>
      </c>
      <c r="B346" s="107" t="s">
        <v>441</v>
      </c>
      <c r="C346" s="411">
        <f aca="true" t="shared" si="80" ref="C346:C353">D346+E346</f>
        <v>85.845</v>
      </c>
      <c r="D346" s="378">
        <v>60.091</v>
      </c>
      <c r="E346" s="77">
        <v>25.754</v>
      </c>
      <c r="F346" s="145"/>
      <c r="G346" s="513"/>
      <c r="H346" s="411">
        <f aca="true" t="shared" si="81" ref="H346:H353">I346+J346</f>
        <v>85.845</v>
      </c>
      <c r="I346" s="378">
        <v>60.091</v>
      </c>
      <c r="J346" s="77">
        <v>25.754</v>
      </c>
      <c r="K346" s="377"/>
      <c r="L346" s="64"/>
      <c r="M346" s="240">
        <f t="shared" si="77"/>
        <v>1</v>
      </c>
      <c r="N346" s="411">
        <f aca="true" t="shared" si="82" ref="N346:N353">O346+P346</f>
        <v>85.845</v>
      </c>
      <c r="O346" s="378">
        <v>60.091</v>
      </c>
      <c r="P346" s="77">
        <v>25.754</v>
      </c>
      <c r="Q346" s="377"/>
      <c r="R346" s="322"/>
      <c r="S346" s="240">
        <f t="shared" si="79"/>
        <v>1</v>
      </c>
      <c r="T346" s="182"/>
      <c r="U346" s="182"/>
    </row>
    <row r="347" spans="1:21" ht="68.25" customHeight="1">
      <c r="A347" s="485" t="s">
        <v>281</v>
      </c>
      <c r="B347" s="107" t="s">
        <v>442</v>
      </c>
      <c r="C347" s="411">
        <f t="shared" si="80"/>
        <v>311.70799999999997</v>
      </c>
      <c r="D347" s="378">
        <v>218.196</v>
      </c>
      <c r="E347" s="77">
        <v>93.512</v>
      </c>
      <c r="F347" s="145"/>
      <c r="G347" s="278"/>
      <c r="H347" s="411">
        <f t="shared" si="81"/>
        <v>311.70799999999997</v>
      </c>
      <c r="I347" s="378">
        <v>218.196</v>
      </c>
      <c r="J347" s="77">
        <v>93.512</v>
      </c>
      <c r="K347" s="377"/>
      <c r="L347" s="64"/>
      <c r="M347" s="240">
        <f t="shared" si="77"/>
        <v>1</v>
      </c>
      <c r="N347" s="411">
        <f t="shared" si="82"/>
        <v>311.70799999999997</v>
      </c>
      <c r="O347" s="378">
        <v>218.196</v>
      </c>
      <c r="P347" s="77">
        <v>93.512</v>
      </c>
      <c r="Q347" s="377"/>
      <c r="R347" s="322"/>
      <c r="S347" s="240">
        <f t="shared" si="79"/>
        <v>1</v>
      </c>
      <c r="T347" s="182"/>
      <c r="U347" s="182"/>
    </row>
    <row r="348" spans="1:21" ht="168" customHeight="1">
      <c r="A348" s="552" t="s">
        <v>282</v>
      </c>
      <c r="B348" s="508" t="s">
        <v>455</v>
      </c>
      <c r="C348" s="411">
        <f t="shared" si="80"/>
        <v>1497.75</v>
      </c>
      <c r="D348" s="378">
        <v>1048.425</v>
      </c>
      <c r="E348" s="77">
        <v>449.325</v>
      </c>
      <c r="F348" s="145"/>
      <c r="G348" s="278"/>
      <c r="H348" s="411">
        <f t="shared" si="81"/>
        <v>1497.75</v>
      </c>
      <c r="I348" s="378">
        <v>1048.425</v>
      </c>
      <c r="J348" s="77">
        <v>449.325</v>
      </c>
      <c r="K348" s="377"/>
      <c r="L348" s="64"/>
      <c r="M348" s="240">
        <f t="shared" si="77"/>
        <v>1</v>
      </c>
      <c r="N348" s="411">
        <f t="shared" si="82"/>
        <v>1497.75</v>
      </c>
      <c r="O348" s="378">
        <v>1048.425</v>
      </c>
      <c r="P348" s="77">
        <v>449.325</v>
      </c>
      <c r="Q348" s="377"/>
      <c r="R348" s="322"/>
      <c r="S348" s="240">
        <f t="shared" si="79"/>
        <v>1</v>
      </c>
      <c r="T348" s="182"/>
      <c r="U348" s="182"/>
    </row>
    <row r="349" spans="1:21" ht="19.5" customHeight="1">
      <c r="A349" s="553"/>
      <c r="B349" s="509" t="s">
        <v>443</v>
      </c>
      <c r="C349" s="411">
        <f t="shared" si="80"/>
        <v>580.196</v>
      </c>
      <c r="D349" s="378">
        <v>406.137</v>
      </c>
      <c r="E349" s="77">
        <v>174.059</v>
      </c>
      <c r="F349" s="145"/>
      <c r="G349" s="278"/>
      <c r="H349" s="411">
        <f t="shared" si="81"/>
        <v>580.196</v>
      </c>
      <c r="I349" s="378">
        <v>406.137</v>
      </c>
      <c r="J349" s="77">
        <v>174.059</v>
      </c>
      <c r="K349" s="377"/>
      <c r="L349" s="64"/>
      <c r="M349" s="240">
        <f t="shared" si="77"/>
        <v>1</v>
      </c>
      <c r="N349" s="411">
        <f t="shared" si="82"/>
        <v>580.196</v>
      </c>
      <c r="O349" s="378">
        <v>406.137</v>
      </c>
      <c r="P349" s="77">
        <v>174.059</v>
      </c>
      <c r="Q349" s="377"/>
      <c r="R349" s="322"/>
      <c r="S349" s="240">
        <f t="shared" si="79"/>
        <v>1</v>
      </c>
      <c r="T349" s="182"/>
      <c r="U349" s="182"/>
    </row>
    <row r="350" spans="1:21" ht="19.5" customHeight="1">
      <c r="A350" s="553"/>
      <c r="B350" s="509" t="s">
        <v>444</v>
      </c>
      <c r="C350" s="411">
        <f t="shared" si="80"/>
        <v>427.68100000000004</v>
      </c>
      <c r="D350" s="378">
        <v>299.377</v>
      </c>
      <c r="E350" s="77">
        <v>128.304</v>
      </c>
      <c r="F350" s="145"/>
      <c r="G350" s="278"/>
      <c r="H350" s="411">
        <f t="shared" si="81"/>
        <v>427.68100000000004</v>
      </c>
      <c r="I350" s="378">
        <v>299.377</v>
      </c>
      <c r="J350" s="77">
        <v>128.304</v>
      </c>
      <c r="K350" s="377"/>
      <c r="L350" s="64"/>
      <c r="M350" s="240">
        <f t="shared" si="77"/>
        <v>1</v>
      </c>
      <c r="N350" s="411">
        <f t="shared" si="82"/>
        <v>427.68100000000004</v>
      </c>
      <c r="O350" s="378">
        <v>299.377</v>
      </c>
      <c r="P350" s="77">
        <v>128.304</v>
      </c>
      <c r="Q350" s="377"/>
      <c r="R350" s="322"/>
      <c r="S350" s="240">
        <f t="shared" si="79"/>
        <v>1</v>
      </c>
      <c r="T350" s="182"/>
      <c r="U350" s="182"/>
    </row>
    <row r="351" spans="1:21" ht="17.25" customHeight="1">
      <c r="A351" s="554"/>
      <c r="B351" s="509" t="s">
        <v>445</v>
      </c>
      <c r="C351" s="411">
        <f t="shared" si="80"/>
        <v>489.873</v>
      </c>
      <c r="D351" s="378">
        <v>342.911</v>
      </c>
      <c r="E351" s="77">
        <v>146.962</v>
      </c>
      <c r="F351" s="145"/>
      <c r="G351" s="278"/>
      <c r="H351" s="411">
        <f t="shared" si="81"/>
        <v>489.873</v>
      </c>
      <c r="I351" s="378">
        <v>342.911</v>
      </c>
      <c r="J351" s="77">
        <v>146.962</v>
      </c>
      <c r="K351" s="377"/>
      <c r="L351" s="64"/>
      <c r="M351" s="240">
        <f t="shared" si="77"/>
        <v>1</v>
      </c>
      <c r="N351" s="411">
        <f t="shared" si="82"/>
        <v>489.873</v>
      </c>
      <c r="O351" s="378">
        <v>342.911</v>
      </c>
      <c r="P351" s="77">
        <v>146.962</v>
      </c>
      <c r="Q351" s="377"/>
      <c r="R351" s="322"/>
      <c r="S351" s="240">
        <f t="shared" si="79"/>
        <v>1</v>
      </c>
      <c r="T351" s="182"/>
      <c r="U351" s="182"/>
    </row>
    <row r="352" spans="1:21" ht="59.25" customHeight="1">
      <c r="A352" s="510" t="s">
        <v>283</v>
      </c>
      <c r="B352" s="511" t="s">
        <v>446</v>
      </c>
      <c r="C352" s="411">
        <f t="shared" si="80"/>
        <v>139.84</v>
      </c>
      <c r="D352" s="378">
        <v>97.888</v>
      </c>
      <c r="E352" s="77">
        <v>41.952</v>
      </c>
      <c r="F352" s="145"/>
      <c r="G352" s="278"/>
      <c r="H352" s="411">
        <f t="shared" si="81"/>
        <v>139.84</v>
      </c>
      <c r="I352" s="378">
        <v>97.888</v>
      </c>
      <c r="J352" s="77">
        <v>41.952</v>
      </c>
      <c r="K352" s="377"/>
      <c r="L352" s="64"/>
      <c r="M352" s="240">
        <f t="shared" si="77"/>
        <v>1</v>
      </c>
      <c r="N352" s="411">
        <f t="shared" si="82"/>
        <v>139.84</v>
      </c>
      <c r="O352" s="378">
        <v>97.888</v>
      </c>
      <c r="P352" s="77">
        <v>41.952</v>
      </c>
      <c r="Q352" s="377"/>
      <c r="R352" s="322"/>
      <c r="S352" s="240">
        <f t="shared" si="79"/>
        <v>1</v>
      </c>
      <c r="T352" s="182"/>
      <c r="U352" s="182"/>
    </row>
    <row r="353" spans="1:21" ht="73.5" customHeight="1">
      <c r="A353" s="510" t="s">
        <v>284</v>
      </c>
      <c r="B353" s="511" t="s">
        <v>447</v>
      </c>
      <c r="C353" s="411">
        <f t="shared" si="80"/>
        <v>496.572</v>
      </c>
      <c r="D353" s="378">
        <v>347.6</v>
      </c>
      <c r="E353" s="77">
        <v>148.972</v>
      </c>
      <c r="F353" s="145"/>
      <c r="G353" s="278"/>
      <c r="H353" s="411">
        <f t="shared" si="81"/>
        <v>496.572</v>
      </c>
      <c r="I353" s="378">
        <v>347.6</v>
      </c>
      <c r="J353" s="77">
        <v>148.972</v>
      </c>
      <c r="K353" s="377"/>
      <c r="L353" s="64"/>
      <c r="M353" s="240">
        <f t="shared" si="77"/>
        <v>1</v>
      </c>
      <c r="N353" s="411">
        <f t="shared" si="82"/>
        <v>496.572</v>
      </c>
      <c r="O353" s="378">
        <v>347.6</v>
      </c>
      <c r="P353" s="77">
        <v>148.972</v>
      </c>
      <c r="Q353" s="377"/>
      <c r="R353" s="322"/>
      <c r="S353" s="240">
        <f t="shared" si="79"/>
        <v>1</v>
      </c>
      <c r="T353" s="182"/>
      <c r="U353" s="182"/>
    </row>
    <row r="354" spans="1:21" ht="46.5" customHeight="1">
      <c r="A354" s="485" t="s">
        <v>314</v>
      </c>
      <c r="B354" s="512" t="s">
        <v>448</v>
      </c>
      <c r="C354" s="411">
        <f>D354+E354+F354</f>
        <v>88.496</v>
      </c>
      <c r="D354" s="378"/>
      <c r="E354" s="378"/>
      <c r="F354" s="77">
        <v>88.496</v>
      </c>
      <c r="G354" s="278"/>
      <c r="H354" s="411">
        <f>I354+J354+K354</f>
        <v>0</v>
      </c>
      <c r="I354" s="378"/>
      <c r="J354" s="378"/>
      <c r="K354" s="377">
        <v>0</v>
      </c>
      <c r="L354" s="64"/>
      <c r="M354" s="240">
        <f t="shared" si="77"/>
        <v>0</v>
      </c>
      <c r="N354" s="411">
        <f>O354+P354+Q354</f>
        <v>0</v>
      </c>
      <c r="O354" s="378"/>
      <c r="P354" s="378"/>
      <c r="Q354" s="377">
        <v>0</v>
      </c>
      <c r="R354" s="322"/>
      <c r="S354" s="240">
        <f t="shared" si="79"/>
        <v>0</v>
      </c>
      <c r="T354" s="182"/>
      <c r="U354" s="182"/>
    </row>
    <row r="355" spans="1:21" ht="32.25" customHeight="1" thickBot="1">
      <c r="A355" s="579"/>
      <c r="B355" s="404" t="s">
        <v>41</v>
      </c>
      <c r="C355" s="405">
        <f>C8+C35+C38+C45+C58+C63+C69+C107+C120+C122+C157+C159+C167+C170+C193+C200+C205+C208+C213+C216+C221+C225+C227+C229+C231+C235+C240+C246+C249</f>
        <v>350308.26571000007</v>
      </c>
      <c r="D355" s="163">
        <f>D8+D35+D38+D45+D58+D63+D69+D107+D120+D122+D157+D159+D167+D170+D193+D200+D205+D208+D213+D216+D221+D225+D227+D229+D231+D235+D240+D246+D249</f>
        <v>40499.59479999999</v>
      </c>
      <c r="E355" s="163">
        <f>E8+E35+E38+E45+E58+E63+E69+E107+E120+E122+E157+E159+E167+E170+E193+E200+E205+E208+E213+E216+E221+E225+E227+E229+E231+E235+E240+E246+E249</f>
        <v>132836.68491</v>
      </c>
      <c r="F355" s="162">
        <f>F8+F35+F38+F45+F58+F63+F69+F107+F120+F122+F157+F159+F167+F170+F193+F200+F205+F208+F213+F216+F221+F225+F227+F229+F231+F235+F240+F246+F249</f>
        <v>176971.986</v>
      </c>
      <c r="G355" s="375"/>
      <c r="H355" s="405">
        <f>H8+H35+H38+H45+H58+H63+H69+H107+H120+H122+H157+H159+H167+H170+H193+H200+H205+H208+H213+H216+H221+H225+H227+H229+H231+H235+H240+H246+H249</f>
        <v>207273.56400000004</v>
      </c>
      <c r="I355" s="163">
        <f>I8+I35+I38+I45+I58+I63+I69+I107+I120+I122+I157+I159+I167+I170+I193+I200+I205+I208+I213+I216+I221+I225+I227+I229+I231+I235+I240+I246+I249</f>
        <v>18021.765</v>
      </c>
      <c r="J355" s="163">
        <f>J8+J35+J38+J45+J58+J63+J69+J107+J120+J122+J157+J159+J167+J170+J193+J200+J205+J208+J213+J216+J221+J225+J227+J229+J231+J235+J240+J246+J249</f>
        <v>51765.34300000001</v>
      </c>
      <c r="K355" s="162">
        <f>K8+K35+K38+K45+K58+K63+K69+K107+K120+K122+K157+K159+K167+K170+K193+K200+K205+K208+K213+K216+K221+K225+K227+K229+K231+K235+K240+K246+K249</f>
        <v>137486.45599999995</v>
      </c>
      <c r="L355" s="162">
        <f>L8+L35+L38+L45+L58+L63+L69+L107+L120+L122+L157+L159+L167+L170+L193+L200+L205+L208+L213+L216+L221+L225+L227+L229+L231+L235+L240</f>
        <v>0</v>
      </c>
      <c r="M355" s="229">
        <f>H355/C355</f>
        <v>0.5916890473020977</v>
      </c>
      <c r="N355" s="405">
        <f>N8+N35+N38+N45+N58+N63+N69+N107+N120+N122+N157+N159+N167+N170+N193+N200+N205+N208+N213+N216+N221+N225+N227+N229+N231+N235+N240+N246+N249</f>
        <v>150659.263</v>
      </c>
      <c r="O355" s="163">
        <f>O8+O35+O38+O45+O58+O63+O69+O107+O120+O122+O157+O159+O167+O170+O193+O200+O205+O208+O213+O216+O221+O225+O227+O229+O231+O235+O240+O246+O249</f>
        <v>14109.537</v>
      </c>
      <c r="P355" s="163">
        <f>P8+P35+P38+P45+P58+P63+P69+P107+P120+P122+P157+P159+P167+P170+P193+P200+P205+P208+P213+P216+P221+P225+P227+P229+P231+P235+P240+P246+P249</f>
        <v>10645.021999999999</v>
      </c>
      <c r="Q355" s="162">
        <f>Q8+Q35+Q38+Q45+Q58+Q63+Q69+Q107+Q120+Q122+Q157+Q159+Q167+Q170+Q193+Q200+Q205+Q208+Q213+Q216+Q221+Q225+Q227+Q229+Q231+Q235+Q240+Q246+Q249</f>
        <v>125904.70400000001</v>
      </c>
      <c r="R355" s="162">
        <f>R8+R35+R38+R45+R58+R63+R69+R107+R120+R122+R157+R159+R167+R170+R193+R200+R205+R208+R213+R216+R221+R225+R227+R229+R231+R235+R240</f>
        <v>0</v>
      </c>
      <c r="S355" s="229">
        <f>N355/C355</f>
        <v>0.4300762435469396</v>
      </c>
      <c r="T355" s="284"/>
      <c r="U355" s="284"/>
    </row>
    <row r="356" spans="1:21" ht="30.75" customHeight="1" thickBot="1">
      <c r="A356" s="580"/>
      <c r="B356" s="257" t="s">
        <v>229</v>
      </c>
      <c r="C356" s="258">
        <f>C70</f>
        <v>14163.492</v>
      </c>
      <c r="D356" s="258">
        <f>D70</f>
        <v>0</v>
      </c>
      <c r="E356" s="258">
        <f>E70</f>
        <v>0</v>
      </c>
      <c r="F356" s="258">
        <f>F70</f>
        <v>14163.492</v>
      </c>
      <c r="G356" s="259"/>
      <c r="H356" s="258">
        <f>H70</f>
        <v>11841.246</v>
      </c>
      <c r="I356" s="258">
        <f>I70</f>
        <v>0</v>
      </c>
      <c r="J356" s="258">
        <f>J70</f>
        <v>0</v>
      </c>
      <c r="K356" s="258">
        <f>K70</f>
        <v>11841.246</v>
      </c>
      <c r="L356" s="260"/>
      <c r="M356" s="259"/>
      <c r="N356" s="258">
        <f>N70</f>
        <v>11831.246</v>
      </c>
      <c r="O356" s="258">
        <f>O70</f>
        <v>0</v>
      </c>
      <c r="P356" s="258">
        <f>P70</f>
        <v>0</v>
      </c>
      <c r="Q356" s="258">
        <f>Q70</f>
        <v>11831.246</v>
      </c>
      <c r="R356" s="260"/>
      <c r="S356" s="259"/>
      <c r="T356" s="5"/>
      <c r="U356" s="5"/>
    </row>
    <row r="357" spans="1:21" ht="60" customHeight="1">
      <c r="A357" s="6"/>
      <c r="B357" s="559" t="s">
        <v>453</v>
      </c>
      <c r="C357" s="559"/>
      <c r="D357" s="559"/>
      <c r="E357" s="13"/>
      <c r="F357" s="7"/>
      <c r="G357" s="6"/>
      <c r="H357" s="6"/>
      <c r="I357" s="6"/>
      <c r="J357" s="6"/>
      <c r="K357" s="6"/>
      <c r="L357" s="16"/>
      <c r="M357" s="16"/>
      <c r="N357" s="6"/>
      <c r="O357" s="576" t="s">
        <v>454</v>
      </c>
      <c r="P357" s="576"/>
      <c r="Q357" s="576"/>
      <c r="R357" s="576"/>
      <c r="S357" s="1"/>
      <c r="T357" s="1"/>
      <c r="U357" s="1"/>
    </row>
    <row r="358" spans="1:21" ht="41.25" customHeight="1">
      <c r="A358" s="8"/>
      <c r="B358" s="16" t="s">
        <v>20</v>
      </c>
      <c r="C358" s="29"/>
      <c r="D358" s="6"/>
      <c r="E358" s="7"/>
      <c r="F358" s="14"/>
      <c r="G358" s="14"/>
      <c r="H358" s="14"/>
      <c r="I358" s="14"/>
      <c r="J358" s="6"/>
      <c r="K358" s="14"/>
      <c r="L358" s="14"/>
      <c r="M358" s="14"/>
      <c r="N358" s="14"/>
      <c r="O358" s="14"/>
      <c r="P358" s="2"/>
      <c r="Q358" s="1"/>
      <c r="R358" s="1"/>
      <c r="S358" s="1"/>
      <c r="T358" s="1"/>
      <c r="U358" s="1"/>
    </row>
    <row r="359" spans="1:21" ht="5.25" customHeight="1">
      <c r="A359" s="8"/>
      <c r="B359" s="6"/>
      <c r="C359" s="29"/>
      <c r="D359" s="6"/>
      <c r="E359" s="7"/>
      <c r="F359" s="14"/>
      <c r="G359" s="14"/>
      <c r="H359" s="14"/>
      <c r="I359" s="14"/>
      <c r="J359" s="16"/>
      <c r="K359" s="14"/>
      <c r="L359" s="14"/>
      <c r="M359" s="14"/>
      <c r="N359" s="14"/>
      <c r="O359" s="14"/>
      <c r="P359" s="2"/>
      <c r="Q359" s="1"/>
      <c r="R359" s="1"/>
      <c r="S359" s="1"/>
      <c r="T359" s="1"/>
      <c r="U359" s="1"/>
    </row>
    <row r="360" spans="1:21" ht="42" customHeight="1">
      <c r="A360" s="8"/>
      <c r="B360" s="555" t="s">
        <v>10</v>
      </c>
      <c r="C360" s="555"/>
      <c r="D360" s="555"/>
      <c r="E360" s="49"/>
      <c r="F360" s="14"/>
      <c r="G360" s="14"/>
      <c r="H360" s="14"/>
      <c r="I360" s="14"/>
      <c r="J360" s="6"/>
      <c r="K360" s="14"/>
      <c r="L360" s="14"/>
      <c r="M360" s="14"/>
      <c r="N360" s="14"/>
      <c r="O360" s="556" t="s">
        <v>73</v>
      </c>
      <c r="P360" s="556"/>
      <c r="Q360" s="556"/>
      <c r="R360" s="556"/>
      <c r="S360" s="1"/>
      <c r="T360" s="1"/>
      <c r="U360" s="1"/>
    </row>
    <row r="361" spans="1:21" ht="40.5" customHeight="1">
      <c r="A361" s="6"/>
      <c r="B361" s="44"/>
      <c r="C361" s="44"/>
      <c r="D361" s="44"/>
      <c r="E361" s="44"/>
      <c r="F361" s="6"/>
      <c r="G361" s="6"/>
      <c r="H361" s="6"/>
      <c r="I361" s="6"/>
      <c r="J361" s="1"/>
      <c r="K361" s="1"/>
      <c r="L361" s="45"/>
      <c r="M361" s="45"/>
      <c r="N361" s="1"/>
      <c r="O361" s="1"/>
      <c r="P361" s="2"/>
      <c r="Q361" s="1"/>
      <c r="R361" s="1"/>
      <c r="S361" s="1"/>
      <c r="T361" s="1"/>
      <c r="U361" s="1"/>
    </row>
    <row r="362" spans="1:21" ht="49.5" customHeight="1">
      <c r="A362" s="6"/>
      <c r="B362" s="44"/>
      <c r="C362" s="419"/>
      <c r="D362" s="420"/>
      <c r="E362" s="44"/>
      <c r="F362" s="6"/>
      <c r="G362" s="6"/>
      <c r="H362" s="419"/>
      <c r="I362" s="6"/>
      <c r="J362" s="1"/>
      <c r="K362" s="1"/>
      <c r="L362" s="1"/>
      <c r="M362" s="1"/>
      <c r="N362" s="419"/>
      <c r="O362" s="1"/>
      <c r="P362" s="2"/>
      <c r="Q362" s="1"/>
      <c r="R362" s="1"/>
      <c r="S362" s="1"/>
      <c r="T362" s="1"/>
      <c r="U362" s="1"/>
    </row>
    <row r="363" spans="1:21" ht="26.25" customHeight="1">
      <c r="A363" s="555"/>
      <c r="B363" s="555"/>
      <c r="C363" s="30"/>
      <c r="D363" s="8"/>
      <c r="E363" s="9"/>
      <c r="F363" s="556"/>
      <c r="G363" s="556"/>
      <c r="H363" s="556"/>
      <c r="I363" s="556"/>
      <c r="J363" s="1"/>
      <c r="K363" s="1"/>
      <c r="L363" s="1"/>
      <c r="M363" s="1"/>
      <c r="N363" s="1"/>
      <c r="O363" s="1"/>
      <c r="P363" s="2"/>
      <c r="Q363" s="1"/>
      <c r="R363" s="1"/>
      <c r="S363" s="1"/>
      <c r="T363" s="1"/>
      <c r="U363" s="1"/>
    </row>
    <row r="364" spans="3:21" ht="27.75" customHeight="1">
      <c r="C364" s="28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3:21" ht="36.75" customHeight="1">
      <c r="C365" s="2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3:21" ht="36.75" customHeight="1">
      <c r="C366" s="28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3:21" ht="36.75" customHeight="1">
      <c r="C367" s="28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3:21" ht="36.75" customHeight="1">
      <c r="C368" s="28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3:21" ht="36.75" customHeight="1">
      <c r="C369" s="28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4:21" ht="36.75" customHeight="1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4:21" ht="36.75" customHeight="1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4:21" ht="36.75" customHeight="1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4:21" ht="36.75" customHeight="1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4:21" ht="36.75" customHeight="1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4:21" ht="36.75" customHeight="1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4:21" ht="36.75" customHeight="1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4:21" ht="36.75" customHeight="1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4:21" ht="36.75" customHeight="1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4:21" ht="36.75" customHeight="1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4:21" ht="36.75" customHeight="1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4:21" ht="36.75" customHeight="1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4:21" ht="36.75" customHeight="1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4:21" ht="63" customHeight="1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4:21" ht="63" customHeight="1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4:21" ht="63" customHeight="1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4:21" ht="63" customHeight="1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4:21" ht="63" customHeight="1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4:21" ht="63" customHeight="1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4:21" ht="63" customHeight="1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4:21" ht="63" customHeight="1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4:21" ht="63" customHeight="1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4:21" ht="59.25" customHeight="1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4:21" ht="44.25" customHeight="1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4:21" ht="42" customHeight="1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4:21" ht="58.5" customHeight="1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4:21" ht="67.5" customHeight="1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4:21" ht="81.75" customHeight="1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4:21" ht="87.75" customHeight="1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4:21" ht="51.75" customHeight="1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4:21" ht="48" customHeight="1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4:21" ht="47.25" customHeight="1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4:21" ht="84.75" customHeight="1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4:21" ht="57" customHeight="1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4:21" ht="35.25" customHeight="1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4:21" ht="47.25" customHeight="1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4:21" ht="56.25" customHeight="1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4:21" ht="24" customHeight="1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4:21" ht="48" customHeight="1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4:21" ht="36.75" customHeight="1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4:21" ht="18.75" customHeight="1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4:21" ht="34.5" customHeight="1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4:21" ht="60.75" customHeight="1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4:21" ht="23.25" customHeight="1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4:21" ht="45" customHeight="1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4:21" ht="35.25" customHeight="1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4:21" ht="35.25" customHeight="1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4:21" ht="33" customHeight="1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4:21" ht="72.75" customHeight="1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4:21" ht="14.25" customHeight="1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ht="36.75" customHeight="1"/>
    <row r="421" ht="36" customHeight="1"/>
    <row r="422" ht="22.5" customHeight="1"/>
    <row r="423" ht="13.5" customHeight="1"/>
    <row r="424" ht="24.75" customHeight="1"/>
    <row r="425" ht="36.75" customHeight="1"/>
    <row r="426" ht="11.25" customHeight="1"/>
    <row r="427" ht="35.25" customHeight="1"/>
    <row r="428" ht="34.5" customHeight="1"/>
    <row r="430" ht="22.5" customHeight="1"/>
    <row r="432" ht="12.75" customHeight="1"/>
    <row r="433" ht="24" customHeight="1"/>
    <row r="434" ht="36.75" customHeight="1"/>
    <row r="435" ht="23.25" customHeight="1"/>
    <row r="438" ht="34.5" customHeight="1"/>
    <row r="439" ht="24" customHeight="1"/>
    <row r="440" ht="33.75" customHeight="1"/>
    <row r="441" ht="13.5" customHeight="1"/>
    <row r="442" ht="22.5" customHeight="1"/>
    <row r="443" ht="23.25" customHeight="1"/>
    <row r="444" ht="45.75" customHeight="1"/>
    <row r="445" ht="21" customHeight="1"/>
    <row r="446" ht="15" customHeight="1"/>
    <row r="447" ht="12.75" customHeight="1"/>
    <row r="448" ht="12" customHeight="1"/>
    <row r="449" ht="12" customHeight="1"/>
    <row r="450" ht="13.5" customHeight="1"/>
    <row r="451" ht="13.5" customHeight="1"/>
    <row r="452" ht="12.75" customHeight="1"/>
    <row r="453" ht="12.75" customHeight="1"/>
    <row r="454" ht="12" customHeight="1"/>
    <row r="455" ht="12.75" customHeight="1"/>
    <row r="456" ht="13.5" customHeight="1"/>
    <row r="457" ht="12" customHeight="1"/>
    <row r="458" ht="21.75" customHeight="1"/>
    <row r="459" ht="13.5" customHeight="1"/>
    <row r="460" ht="21.75" customHeight="1"/>
    <row r="461" ht="11.25" customHeight="1"/>
    <row r="462" ht="11.25" customHeight="1"/>
    <row r="463" ht="11.25" customHeight="1"/>
    <row r="464" ht="21" customHeight="1"/>
    <row r="465" ht="22.5" customHeight="1"/>
    <row r="466" ht="22.5" customHeight="1"/>
    <row r="467" ht="13.5" customHeight="1"/>
    <row r="468" ht="23.25" customHeight="1"/>
    <row r="469" ht="22.5" customHeight="1"/>
    <row r="470" ht="12" customHeight="1"/>
    <row r="471" ht="12" customHeight="1"/>
    <row r="472" ht="12.75" customHeight="1"/>
    <row r="474" ht="12" customHeight="1"/>
    <row r="475" ht="13.5" customHeight="1"/>
    <row r="476" ht="11.25" customHeight="1"/>
    <row r="477" ht="13.5" customHeight="1"/>
    <row r="478" ht="9.75" customHeight="1"/>
    <row r="479" ht="21.75" customHeight="1"/>
    <row r="480" ht="21.75" customHeight="1"/>
    <row r="481" ht="21" customHeight="1"/>
    <row r="482" ht="21" customHeight="1"/>
    <row r="483" ht="20.25" customHeight="1"/>
    <row r="484" ht="16.5" customHeight="1"/>
    <row r="485" ht="36" customHeight="1"/>
    <row r="486" ht="22.5" customHeight="1"/>
    <row r="487" ht="25.5" customHeight="1"/>
    <row r="488" ht="37.5" customHeight="1"/>
    <row r="489" ht="38.25" customHeight="1"/>
    <row r="490" ht="15" customHeight="1"/>
    <row r="491" ht="23.25" customHeight="1"/>
    <row r="492" ht="61.5" customHeight="1"/>
    <row r="493" ht="38.25" customHeight="1"/>
    <row r="494" ht="51" customHeight="1"/>
    <row r="495" ht="14.25" customHeight="1"/>
    <row r="496" ht="15" customHeight="1"/>
    <row r="497" ht="25.5" customHeight="1"/>
    <row r="498" ht="33" customHeight="1"/>
    <row r="499" ht="32.25" customHeight="1"/>
    <row r="500" ht="24.75" customHeight="1"/>
    <row r="501" ht="21" customHeight="1"/>
    <row r="502" ht="15" customHeight="1"/>
    <row r="503" ht="62.25" customHeight="1"/>
    <row r="504" ht="15.75" customHeight="1"/>
    <row r="505" ht="75" customHeight="1"/>
    <row r="506" ht="14.25" customHeight="1"/>
    <row r="507" ht="63.75" customHeight="1"/>
    <row r="508" ht="14.25" customHeight="1"/>
    <row r="509" ht="50.25" customHeight="1"/>
    <row r="510" ht="12.75" customHeight="1"/>
    <row r="511" ht="12" customHeight="1"/>
    <row r="512" ht="34.5" customHeight="1"/>
    <row r="513" ht="21.75" customHeight="1"/>
    <row r="514" ht="22.5" customHeight="1"/>
    <row r="515" ht="13.5" customHeight="1"/>
    <row r="516" ht="13.5" customHeight="1"/>
    <row r="517" ht="36.75" customHeight="1"/>
    <row r="518" ht="16.5" customHeight="1"/>
    <row r="519" ht="22.5" customHeight="1"/>
    <row r="520" ht="35.25" customHeight="1"/>
    <row r="521" ht="35.25" customHeight="1"/>
    <row r="522" ht="27" customHeight="1"/>
    <row r="523" ht="29.25" customHeight="1"/>
    <row r="524" ht="37.5" customHeight="1"/>
    <row r="525" ht="39.75" customHeight="1"/>
    <row r="526" ht="24" customHeight="1"/>
    <row r="527" ht="39" customHeight="1"/>
    <row r="528" ht="126" customHeight="1"/>
    <row r="529" ht="54.75" customHeight="1"/>
    <row r="530" ht="99.75" customHeight="1"/>
    <row r="531" ht="50.25" customHeight="1"/>
    <row r="532" ht="37.5" customHeight="1"/>
    <row r="533" ht="38.25" customHeight="1"/>
    <row r="534" ht="26.25" customHeight="1"/>
    <row r="535" ht="38.25" customHeight="1"/>
    <row r="536" ht="26.25" customHeight="1"/>
    <row r="537" ht="27.75" customHeight="1"/>
    <row r="538" ht="26.25" customHeight="1"/>
    <row r="539" ht="43.5" customHeight="1"/>
    <row r="540" ht="25.5" customHeight="1"/>
    <row r="541" ht="25.5" customHeight="1"/>
    <row r="542" ht="17.25" customHeight="1"/>
    <row r="543" ht="48.75" customHeight="1"/>
    <row r="544" ht="28.5" customHeight="1"/>
    <row r="545" ht="1.5" customHeight="1" hidden="1"/>
    <row r="546" ht="45" customHeight="1"/>
    <row r="547" ht="3" customHeight="1" hidden="1"/>
    <row r="548" ht="49.5" customHeight="1"/>
  </sheetData>
  <sheetProtection/>
  <mergeCells count="39">
    <mergeCell ref="H4:M4"/>
    <mergeCell ref="A85:A86"/>
    <mergeCell ref="A1:S1"/>
    <mergeCell ref="A2:S2"/>
    <mergeCell ref="O5:R5"/>
    <mergeCell ref="H5:H6"/>
    <mergeCell ref="I5:L5"/>
    <mergeCell ref="N4:S4"/>
    <mergeCell ref="C5:C6"/>
    <mergeCell ref="D5:G5"/>
    <mergeCell ref="A3:S3"/>
    <mergeCell ref="A71:A74"/>
    <mergeCell ref="M5:M6"/>
    <mergeCell ref="S5:S6"/>
    <mergeCell ref="A69:A70"/>
    <mergeCell ref="O360:R360"/>
    <mergeCell ref="O357:R357"/>
    <mergeCell ref="N5:N6"/>
    <mergeCell ref="A355:A356"/>
    <mergeCell ref="A92:A93"/>
    <mergeCell ref="A79:A80"/>
    <mergeCell ref="A89:A90"/>
    <mergeCell ref="A4:A6"/>
    <mergeCell ref="A338:A340"/>
    <mergeCell ref="C4:G4"/>
    <mergeCell ref="A75:A76"/>
    <mergeCell ref="A77:A78"/>
    <mergeCell ref="A82:A83"/>
    <mergeCell ref="A65:A66"/>
    <mergeCell ref="B4:B6"/>
    <mergeCell ref="A348:A351"/>
    <mergeCell ref="A363:B363"/>
    <mergeCell ref="F363:I363"/>
    <mergeCell ref="B360:D360"/>
    <mergeCell ref="A87:A88"/>
    <mergeCell ref="B357:D357"/>
    <mergeCell ref="A96:A97"/>
    <mergeCell ref="A98:A99"/>
    <mergeCell ref="A94:A95"/>
  </mergeCells>
  <printOptions horizontalCentered="1"/>
  <pageMargins left="0" right="0" top="0.1968503937007874" bottom="0" header="0" footer="0"/>
  <pageSetup horizontalDpi="600" verticalDpi="6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2017-10-27T09:25:57Z</cp:lastPrinted>
  <dcterms:created xsi:type="dcterms:W3CDTF">2008-07-16T10:24:23Z</dcterms:created>
  <dcterms:modified xsi:type="dcterms:W3CDTF">2017-11-28T11:33:07Z</dcterms:modified>
  <cp:category/>
  <cp:version/>
  <cp:contentType/>
  <cp:contentStatus/>
</cp:coreProperties>
</file>