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мероприятия" sheetId="1" r:id="rId1"/>
    <sheet name="Лист 2" sheetId="2" r:id="rId2"/>
  </sheets>
  <definedNames>
    <definedName name="_xlnm.Print_Titles" localSheetId="0">мероприятия!$5:$6</definedName>
    <definedName name="_xlnm.Print_Area" localSheetId="1">'Лист 2'!$A$1:$R$76</definedName>
    <definedName name="_xlnm.Print_Area" localSheetId="0">мероприятия!$A$1:$J$50</definedName>
  </definedNames>
  <calcPr calcId="145621" refMode="R1C1"/>
</workbook>
</file>

<file path=xl/calcChain.xml><?xml version="1.0" encoding="utf-8"?>
<calcChain xmlns="http://schemas.openxmlformats.org/spreadsheetml/2006/main">
  <c r="F41" i="1" l="1"/>
  <c r="F40" i="1"/>
  <c r="F39" i="1"/>
  <c r="F31" i="1" l="1"/>
  <c r="F29" i="1"/>
  <c r="M48" i="2" l="1"/>
  <c r="H48" i="2"/>
  <c r="C48" i="2"/>
  <c r="F34" i="1" l="1"/>
  <c r="D30" i="1" l="1"/>
  <c r="D34" i="1" s="1"/>
  <c r="D35" i="1" s="1"/>
  <c r="D15" i="1"/>
  <c r="D19" i="1" s="1"/>
  <c r="D23" i="1" s="1"/>
  <c r="D27" i="1" s="1"/>
  <c r="D11" i="1"/>
  <c r="D67" i="2" l="1"/>
  <c r="M46" i="2"/>
  <c r="H46" i="2"/>
  <c r="C46" i="2"/>
  <c r="C43" i="2"/>
  <c r="E30" i="2"/>
  <c r="G30" i="2"/>
  <c r="H30" i="2"/>
  <c r="I30" i="2"/>
  <c r="J30" i="2"/>
  <c r="K30" i="2"/>
  <c r="L30" i="2"/>
  <c r="M30" i="2"/>
  <c r="N30" i="2"/>
  <c r="O30" i="2"/>
  <c r="P30" i="2"/>
  <c r="Q30" i="2"/>
  <c r="D30" i="2"/>
  <c r="F64" i="2" l="1"/>
  <c r="F59" i="2"/>
  <c r="I96" i="2"/>
  <c r="I90" i="2"/>
  <c r="F66" i="2" l="1"/>
  <c r="D27" i="2"/>
  <c r="E27" i="2"/>
  <c r="F27" i="2"/>
  <c r="F30" i="2" s="1"/>
  <c r="G27" i="2"/>
  <c r="I27" i="2"/>
  <c r="J27" i="2"/>
  <c r="K27" i="2"/>
  <c r="L27" i="2"/>
  <c r="N27" i="2"/>
  <c r="O27" i="2"/>
  <c r="P27" i="2"/>
  <c r="Q27" i="2"/>
  <c r="D53" i="2"/>
  <c r="E53" i="2"/>
  <c r="F53" i="2"/>
  <c r="G53" i="2"/>
  <c r="I53" i="2"/>
  <c r="J53" i="2"/>
  <c r="K53" i="2"/>
  <c r="L53" i="2"/>
  <c r="N53" i="2"/>
  <c r="O53" i="2"/>
  <c r="P53" i="2"/>
  <c r="Q53" i="2"/>
  <c r="D19" i="2" l="1"/>
  <c r="E19" i="2"/>
  <c r="F19" i="2"/>
  <c r="G19" i="2"/>
  <c r="I19" i="2"/>
  <c r="J19" i="2"/>
  <c r="K19" i="2"/>
  <c r="L19" i="2"/>
  <c r="N19" i="2"/>
  <c r="O19" i="2"/>
  <c r="P19" i="2"/>
  <c r="Q19" i="2"/>
  <c r="C39" i="2"/>
  <c r="C28" i="2"/>
  <c r="C29" i="2"/>
  <c r="C44" i="2"/>
  <c r="F13" i="2"/>
  <c r="K93" i="2"/>
  <c r="M63" i="2"/>
  <c r="M62" i="2"/>
  <c r="M61" i="2"/>
  <c r="M60" i="2"/>
  <c r="M65" i="2"/>
  <c r="M64" i="2" s="1"/>
  <c r="H63" i="2"/>
  <c r="H62" i="2"/>
  <c r="H61" i="2"/>
  <c r="H60" i="2"/>
  <c r="H65" i="2"/>
  <c r="C60" i="2"/>
  <c r="C61" i="2"/>
  <c r="C62" i="2"/>
  <c r="C63" i="2"/>
  <c r="C65" i="2"/>
  <c r="C64" i="2" s="1"/>
  <c r="C55" i="2"/>
  <c r="C56" i="2"/>
  <c r="C37" i="2"/>
  <c r="C38" i="2"/>
  <c r="C40" i="2"/>
  <c r="C41" i="2"/>
  <c r="C42" i="2"/>
  <c r="C45" i="2"/>
  <c r="C47" i="2"/>
  <c r="C49" i="2"/>
  <c r="C50" i="2"/>
  <c r="C51" i="2"/>
  <c r="C54" i="2"/>
  <c r="A93" i="2"/>
  <c r="C103" i="2"/>
  <c r="C104" i="2" s="1"/>
  <c r="L36" i="2"/>
  <c r="L57" i="2" s="1"/>
  <c r="Q36" i="2"/>
  <c r="Q57" i="2" s="1"/>
  <c r="P36" i="2"/>
  <c r="P57" i="2" s="1"/>
  <c r="O36" i="2"/>
  <c r="O57" i="2" s="1"/>
  <c r="N36" i="2"/>
  <c r="N57" i="2" s="1"/>
  <c r="K36" i="2"/>
  <c r="K57" i="2" s="1"/>
  <c r="J36" i="2"/>
  <c r="J57" i="2" s="1"/>
  <c r="I36" i="2"/>
  <c r="I57" i="2" s="1"/>
  <c r="D36" i="2"/>
  <c r="D57" i="2" s="1"/>
  <c r="E36" i="2"/>
  <c r="E57" i="2" l="1"/>
  <c r="C36" i="2"/>
  <c r="C59" i="2"/>
  <c r="R65" i="2"/>
  <c r="H64" i="2"/>
  <c r="R64" i="2" s="1"/>
  <c r="R63" i="2"/>
  <c r="F21" i="2"/>
  <c r="C53" i="2"/>
  <c r="C27" i="2"/>
  <c r="C30" i="2" s="1"/>
  <c r="F36" i="2"/>
  <c r="R60" i="2"/>
  <c r="I83" i="2"/>
  <c r="R62" i="2"/>
  <c r="R61" i="2"/>
  <c r="F57" i="2" l="1"/>
  <c r="F27" i="1"/>
  <c r="F30" i="1"/>
  <c r="C66" i="2"/>
  <c r="F19" i="1"/>
  <c r="F20" i="1" s="1"/>
  <c r="C57" i="2"/>
  <c r="C24" i="2"/>
  <c r="H24" i="2"/>
  <c r="M24" i="2"/>
  <c r="G36" i="2"/>
  <c r="G57" i="2" s="1"/>
  <c r="Q32" i="2"/>
  <c r="Q34" i="2" s="1"/>
  <c r="P32" i="2"/>
  <c r="P34" i="2" s="1"/>
  <c r="O32" i="2"/>
  <c r="O34" i="2" s="1"/>
  <c r="N32" i="2"/>
  <c r="N34" i="2" s="1"/>
  <c r="L32" i="2"/>
  <c r="L34" i="2" s="1"/>
  <c r="K32" i="2"/>
  <c r="K34" i="2" s="1"/>
  <c r="J32" i="2"/>
  <c r="J34" i="2" s="1"/>
  <c r="I32" i="2"/>
  <c r="I34" i="2" s="1"/>
  <c r="G32" i="2"/>
  <c r="G34" i="2" s="1"/>
  <c r="F32" i="2"/>
  <c r="F34" i="2" s="1"/>
  <c r="E32" i="2"/>
  <c r="E34" i="2" s="1"/>
  <c r="D32" i="2"/>
  <c r="D34" i="2" s="1"/>
  <c r="D59" i="2"/>
  <c r="D66" i="2" s="1"/>
  <c r="E59" i="2"/>
  <c r="E66" i="2" s="1"/>
  <c r="G59" i="2"/>
  <c r="G66" i="2" s="1"/>
  <c r="I59" i="2"/>
  <c r="I66" i="2" s="1"/>
  <c r="J59" i="2"/>
  <c r="J66" i="2" s="1"/>
  <c r="K59" i="2"/>
  <c r="K66" i="2" s="1"/>
  <c r="L59" i="2"/>
  <c r="L66" i="2" s="1"/>
  <c r="N59" i="2"/>
  <c r="N66" i="2" s="1"/>
  <c r="O59" i="2"/>
  <c r="O66" i="2" s="1"/>
  <c r="P59" i="2"/>
  <c r="P66" i="2" s="1"/>
  <c r="Q59" i="2"/>
  <c r="Q66" i="2" s="1"/>
  <c r="D13" i="2"/>
  <c r="D21" i="2" s="1"/>
  <c r="E13" i="2"/>
  <c r="E21" i="2" s="1"/>
  <c r="G13" i="2"/>
  <c r="G21" i="2" s="1"/>
  <c r="I13" i="2"/>
  <c r="I21" i="2" s="1"/>
  <c r="J13" i="2"/>
  <c r="J21" i="2" s="1"/>
  <c r="K13" i="2"/>
  <c r="K21" i="2" s="1"/>
  <c r="L13" i="2"/>
  <c r="L21" i="2" s="1"/>
  <c r="N13" i="2"/>
  <c r="N21" i="2" s="1"/>
  <c r="O13" i="2"/>
  <c r="O21" i="2" s="1"/>
  <c r="P13" i="2"/>
  <c r="P21" i="2" s="1"/>
  <c r="Q13" i="2"/>
  <c r="Q21" i="2" s="1"/>
  <c r="G23" i="2"/>
  <c r="I23" i="2"/>
  <c r="J23" i="2"/>
  <c r="K23" i="2"/>
  <c r="L23" i="2"/>
  <c r="N23" i="2"/>
  <c r="O23" i="2"/>
  <c r="P23" i="2"/>
  <c r="Q23" i="2"/>
  <c r="D23" i="2"/>
  <c r="E23" i="2"/>
  <c r="F23" i="2"/>
  <c r="R24" i="2" l="1"/>
  <c r="G36" i="1"/>
  <c r="H59" i="2"/>
  <c r="M33" i="2"/>
  <c r="H33" i="2"/>
  <c r="C33" i="2"/>
  <c r="C32" i="2" s="1"/>
  <c r="C34" i="2" s="1"/>
  <c r="H66" i="2" l="1"/>
  <c r="R66" i="2" s="1"/>
  <c r="F23" i="1"/>
  <c r="F24" i="1" s="1"/>
  <c r="M32" i="2"/>
  <c r="M34" i="2" s="1"/>
  <c r="H32" i="2"/>
  <c r="M59" i="2"/>
  <c r="R33" i="2"/>
  <c r="M66" i="2" l="1"/>
  <c r="F36" i="1"/>
  <c r="R59" i="2"/>
  <c r="R32" i="2"/>
  <c r="H34" i="2"/>
  <c r="R34" i="2" s="1"/>
  <c r="M56" i="2"/>
  <c r="H56" i="2"/>
  <c r="R56" i="2" s="1"/>
  <c r="M55" i="2"/>
  <c r="H55" i="2"/>
  <c r="M54" i="2"/>
  <c r="M53" i="2" s="1"/>
  <c r="H54" i="2"/>
  <c r="H53" i="2" s="1"/>
  <c r="R53" i="2" s="1"/>
  <c r="M51" i="2"/>
  <c r="H51" i="2"/>
  <c r="R51" i="2" s="1"/>
  <c r="M50" i="2"/>
  <c r="H50" i="2"/>
  <c r="R50" i="2" s="1"/>
  <c r="M49" i="2"/>
  <c r="H49" i="2"/>
  <c r="M47" i="2"/>
  <c r="H47" i="2"/>
  <c r="M45" i="2"/>
  <c r="H45" i="2"/>
  <c r="M44" i="2"/>
  <c r="H44" i="2"/>
  <c r="M43" i="2"/>
  <c r="H43" i="2"/>
  <c r="R43" i="2" s="1"/>
  <c r="M42" i="2"/>
  <c r="H42" i="2"/>
  <c r="R42" i="2" s="1"/>
  <c r="M41" i="2"/>
  <c r="H41" i="2"/>
  <c r="R41" i="2" s="1"/>
  <c r="M40" i="2"/>
  <c r="H40" i="2"/>
  <c r="M39" i="2"/>
  <c r="H39" i="2"/>
  <c r="M38" i="2"/>
  <c r="H38" i="2"/>
  <c r="R38" i="2" s="1"/>
  <c r="M37" i="2"/>
  <c r="H37" i="2"/>
  <c r="R37" i="2" s="1"/>
  <c r="M29" i="2"/>
  <c r="H29" i="2"/>
  <c r="M28" i="2"/>
  <c r="M27" i="2" s="1"/>
  <c r="H28" i="2"/>
  <c r="H27" i="2" s="1"/>
  <c r="R27" i="2" s="1"/>
  <c r="R30" i="2" s="1"/>
  <c r="Q25" i="2"/>
  <c r="O25" i="2"/>
  <c r="N25" i="2"/>
  <c r="L25" i="2"/>
  <c r="J25" i="2"/>
  <c r="I25" i="2"/>
  <c r="G25" i="2"/>
  <c r="E25" i="2"/>
  <c r="D25" i="2"/>
  <c r="M23" i="2"/>
  <c r="H23" i="2"/>
  <c r="C23" i="2"/>
  <c r="P25" i="2"/>
  <c r="F25" i="2"/>
  <c r="Q67" i="2"/>
  <c r="O67" i="2"/>
  <c r="N67" i="2"/>
  <c r="L67" i="2"/>
  <c r="J67" i="2"/>
  <c r="I67" i="2"/>
  <c r="G67" i="2"/>
  <c r="E67" i="2"/>
  <c r="M18" i="2"/>
  <c r="H18" i="2"/>
  <c r="C18" i="2"/>
  <c r="M17" i="2"/>
  <c r="H17" i="2"/>
  <c r="C17" i="2"/>
  <c r="M20" i="2"/>
  <c r="M19" i="2" s="1"/>
  <c r="H20" i="2"/>
  <c r="H19" i="2" s="1"/>
  <c r="C20" i="2"/>
  <c r="C19" i="2" s="1"/>
  <c r="M16" i="2"/>
  <c r="H16" i="2"/>
  <c r="C16" i="2"/>
  <c r="M15" i="2"/>
  <c r="H15" i="2"/>
  <c r="C15" i="2"/>
  <c r="M14" i="2"/>
  <c r="H14" i="2"/>
  <c r="C14" i="2"/>
  <c r="R15" i="2" l="1"/>
  <c r="R18" i="2"/>
  <c r="F11" i="1"/>
  <c r="R23" i="2"/>
  <c r="R14" i="2"/>
  <c r="R19" i="2"/>
  <c r="C13" i="2"/>
  <c r="B94" i="2"/>
  <c r="I82" i="2"/>
  <c r="H36" i="2"/>
  <c r="H57" i="2" s="1"/>
  <c r="M36" i="2"/>
  <c r="M13" i="2"/>
  <c r="H13" i="2"/>
  <c r="R45" i="2"/>
  <c r="R29" i="2"/>
  <c r="R47" i="2"/>
  <c r="R49" i="2"/>
  <c r="R55" i="2"/>
  <c r="R28" i="2"/>
  <c r="R39" i="2"/>
  <c r="R20" i="2"/>
  <c r="R40" i="2"/>
  <c r="R44" i="2"/>
  <c r="R54" i="2"/>
  <c r="H25" i="2"/>
  <c r="K25" i="2"/>
  <c r="C25" i="2"/>
  <c r="M25" i="2"/>
  <c r="M57" i="2" l="1"/>
  <c r="M21" i="2"/>
  <c r="H21" i="2"/>
  <c r="R13" i="2"/>
  <c r="I104" i="2"/>
  <c r="I109" i="2" s="1"/>
  <c r="P83" i="2"/>
  <c r="F10" i="1"/>
  <c r="F12" i="1" s="1"/>
  <c r="C21" i="2"/>
  <c r="C67" i="2" s="1"/>
  <c r="R36" i="2"/>
  <c r="K67" i="2"/>
  <c r="M67" i="2"/>
  <c r="F67" i="2"/>
  <c r="P67" i="2"/>
  <c r="F15" i="1"/>
  <c r="R57" i="2"/>
  <c r="R25" i="2"/>
  <c r="R21" i="2" l="1"/>
  <c r="P86" i="2"/>
  <c r="I105" i="2"/>
  <c r="I110" i="2"/>
  <c r="P84" i="2"/>
  <c r="H67" i="2"/>
  <c r="F16" i="1"/>
  <c r="F37" i="1" s="1"/>
  <c r="G20" i="1"/>
  <c r="G24" i="1"/>
  <c r="F75" i="1"/>
  <c r="F77" i="1" s="1"/>
  <c r="G10" i="1"/>
  <c r="G12" i="1" s="1"/>
  <c r="G16" i="1"/>
  <c r="G23" i="1"/>
  <c r="G27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H75" i="1"/>
  <c r="R67" i="2" l="1"/>
  <c r="O88" i="2"/>
  <c r="I124" i="2"/>
  <c r="G75" i="1"/>
  <c r="G77" i="1" s="1"/>
  <c r="G31" i="1"/>
  <c r="G37" i="1" s="1"/>
  <c r="G78" i="1" s="1"/>
  <c r="G79" i="1" l="1"/>
  <c r="F78" i="1" l="1"/>
  <c r="F79" i="1" s="1"/>
</calcChain>
</file>

<file path=xl/sharedStrings.xml><?xml version="1.0" encoding="utf-8"?>
<sst xmlns="http://schemas.openxmlformats.org/spreadsheetml/2006/main" count="249" uniqueCount="187">
  <si>
    <t>Мероприятия ведомственной целевой программы</t>
  </si>
  <si>
    <t>№ п/п</t>
  </si>
  <si>
    <t>Цель, задачи, наименование мероприятий</t>
  </si>
  <si>
    <t>Исполнитель</t>
  </si>
  <si>
    <t>Сроки проведе- ния меро-приятий</t>
  </si>
  <si>
    <t>Источник финанси-рования</t>
  </si>
  <si>
    <t>Мероприятия:</t>
  </si>
  <si>
    <t>местный бюджет</t>
  </si>
  <si>
    <t>0503</t>
  </si>
  <si>
    <t>Итого по задаче 1</t>
  </si>
  <si>
    <t>0408</t>
  </si>
  <si>
    <t>Итого по задаче 3.</t>
  </si>
  <si>
    <t xml:space="preserve">0503 </t>
  </si>
  <si>
    <t>Итого по задаче 4.</t>
  </si>
  <si>
    <t>Всего по Программе</t>
  </si>
  <si>
    <t>Н.Г. Белякова</t>
  </si>
  <si>
    <t>Начальник ФЭО</t>
  </si>
  <si>
    <t>Чарикова Л.С., 7-61-79</t>
  </si>
  <si>
    <t>Начальник</t>
  </si>
  <si>
    <t>1.1.</t>
  </si>
  <si>
    <t>2.1.</t>
  </si>
  <si>
    <t>Итого по задаче 2.</t>
  </si>
  <si>
    <t>3.1.</t>
  </si>
  <si>
    <t>0503-6000100-500-223</t>
  </si>
  <si>
    <t>0503-6000100-500-225</t>
  </si>
  <si>
    <t>0503-6000300-500-225</t>
  </si>
  <si>
    <t>0503-6000400-500-225</t>
  </si>
  <si>
    <t>0503-6000400-500-226</t>
  </si>
  <si>
    <t>0503-6000500-500-225</t>
  </si>
  <si>
    <t>0503-6000500-500-226</t>
  </si>
  <si>
    <t>0503-6000503-500-223</t>
  </si>
  <si>
    <t>0503-6000503-500-225</t>
  </si>
  <si>
    <t>0503-6000503-500-226</t>
  </si>
  <si>
    <t>0503-6000504-500-222</t>
  </si>
  <si>
    <t>0503-6000504-500-225</t>
  </si>
  <si>
    <t>0503-6000504-500-226</t>
  </si>
  <si>
    <t>0503-6000504-500-340</t>
  </si>
  <si>
    <t>0503-6000505-500-226</t>
  </si>
  <si>
    <t>0503-6000506-500-225</t>
  </si>
  <si>
    <t>0503-6000506-500-226</t>
  </si>
  <si>
    <t>0503-6000506-500-310</t>
  </si>
  <si>
    <t>0503-6000507-006-241</t>
  </si>
  <si>
    <t>0503-6000507-500-226</t>
  </si>
  <si>
    <t>Лимиты 1 кв-ла 2012 г</t>
  </si>
  <si>
    <t>0503-6000501-006-241</t>
  </si>
  <si>
    <t>0501-7951401-500-225</t>
  </si>
  <si>
    <t>0503-7951101-500-225</t>
  </si>
  <si>
    <t>5030-7951800-001-225</t>
  </si>
  <si>
    <t>0503-7951900-500-225</t>
  </si>
  <si>
    <t>0503-7951900-500-226</t>
  </si>
  <si>
    <t>0505-0020400-500-211</t>
  </si>
  <si>
    <t>0505-0020400-500-212</t>
  </si>
  <si>
    <t>0505-0020400-500-213</t>
  </si>
  <si>
    <t>0505-0020400-500-221</t>
  </si>
  <si>
    <t>0505-0020400-500-222</t>
  </si>
  <si>
    <t>0505-0020400-500-223</t>
  </si>
  <si>
    <t>0505-0020400-500-224</t>
  </si>
  <si>
    <t>0505-0020400-500-225</t>
  </si>
  <si>
    <t>0505-0020400-500-226</t>
  </si>
  <si>
    <t>0505-0020400-500-290</t>
  </si>
  <si>
    <t>0505-0020400-500-340</t>
  </si>
  <si>
    <t>0505-7952500-500-225</t>
  </si>
  <si>
    <t>0709-5200312-003-310</t>
  </si>
  <si>
    <t>0801-7957001-500-223</t>
  </si>
  <si>
    <t>1105-5200342-003-310</t>
  </si>
  <si>
    <t>1105-7950320-003-226</t>
  </si>
  <si>
    <t>по УБН</t>
  </si>
  <si>
    <t>Вед программа</t>
  </si>
  <si>
    <t>отклонение</t>
  </si>
  <si>
    <t>МЦП + смета УГХ</t>
  </si>
  <si>
    <t>0309-5220500-003-310</t>
  </si>
  <si>
    <t>4.1.</t>
  </si>
  <si>
    <t>5.1.</t>
  </si>
  <si>
    <t>УБН - МЦП-Смета УГХ</t>
  </si>
  <si>
    <t>Итого по задаче 5.</t>
  </si>
  <si>
    <t>Приложение № 1</t>
  </si>
  <si>
    <t>ОТЧЕТ (ИНФОРМАЦИЯ)</t>
  </si>
  <si>
    <t>о реализации ведомственной целевой программы</t>
  </si>
  <si>
    <t>(наименование программы)</t>
  </si>
  <si>
    <t>п/п</t>
  </si>
  <si>
    <t>Мероприятия                                                       программы</t>
  </si>
  <si>
    <t>% исполнения ( факта/ план)</t>
  </si>
  <si>
    <t>Всего</t>
  </si>
  <si>
    <t>в том числе по источникам</t>
  </si>
  <si>
    <t>Федераль-ный бюджет</t>
  </si>
  <si>
    <t>Областной бюджет</t>
  </si>
  <si>
    <t>Бюджет округа</t>
  </si>
  <si>
    <t>Внебюджет-ные средства</t>
  </si>
  <si>
    <t>1.1</t>
  </si>
  <si>
    <t>2.1</t>
  </si>
  <si>
    <t>0503-6000507-500-225</t>
  </si>
  <si>
    <t>Итого по задаче 2</t>
  </si>
  <si>
    <t>0408-3030200-006-241</t>
  </si>
  <si>
    <t>Итого по задаче 3</t>
  </si>
  <si>
    <t>0503-6000300-500-226</t>
  </si>
  <si>
    <t>0503-6000500-500-310</t>
  </si>
  <si>
    <t>0503-6000500-500--340</t>
  </si>
  <si>
    <t>0503-6000100-500-226</t>
  </si>
  <si>
    <t>Итого по задаче 4</t>
  </si>
  <si>
    <t xml:space="preserve">Согласовано: </t>
  </si>
  <si>
    <t>Управление по финансам администрации ОГО</t>
  </si>
  <si>
    <t>Т.В. Павлова</t>
  </si>
  <si>
    <t>Проверка суммы финансирования</t>
  </si>
  <si>
    <t>не вошло в программу</t>
  </si>
  <si>
    <t>руб.</t>
  </si>
  <si>
    <t>Итого по вед. программе</t>
  </si>
  <si>
    <t>"Основные направления развития дорожной деятельности и внешнего благоустройства</t>
  </si>
  <si>
    <t>Итого по задаче 5</t>
  </si>
  <si>
    <t>6.1.</t>
  </si>
  <si>
    <t>Итого по задаче 6</t>
  </si>
  <si>
    <t>Итого по задаче 6.</t>
  </si>
  <si>
    <t>222                                                                                                                                                                                                                225                                                                                                                                            226                             340</t>
  </si>
  <si>
    <t>0503-6000500-500-225 (завоз песка)</t>
  </si>
  <si>
    <t>УКС</t>
  </si>
  <si>
    <t>Смета УКСиБ</t>
  </si>
  <si>
    <t>Смета УКСиБ, руб.</t>
  </si>
  <si>
    <t>Смета УКС</t>
  </si>
  <si>
    <t>0503-7951800-001-225</t>
  </si>
  <si>
    <t>ИТОГО не вошло в ВЦП</t>
  </si>
  <si>
    <t>ВЦП</t>
  </si>
  <si>
    <t>т.р.</t>
  </si>
  <si>
    <t xml:space="preserve">0409                                    </t>
  </si>
  <si>
    <t>0409-6000200-500-225</t>
  </si>
  <si>
    <t>0409-6000200-500-226</t>
  </si>
  <si>
    <t>0409-6000200-500-310</t>
  </si>
  <si>
    <t>Управление капитального строительства и благоустройства администрации Озерского городского округа Челябинской области</t>
  </si>
  <si>
    <t>225                                                                                                                                            226</t>
  </si>
  <si>
    <t>Субсидия за оказание услуг по содержанию сети самотечной ливневой канализации и обеспечение перекачки ливневых и грунтовых вод через технические устройства водоотведения на территории Озерского городского округа</t>
  </si>
  <si>
    <t>1.2.</t>
  </si>
  <si>
    <t>Организация  содержания мест захоронения на территории Озёрского городского округа</t>
  </si>
  <si>
    <t>Организация  освещения  улиц   и установки указателей с названиями    улиц и номерами домов  на территории  Озерского городского округа</t>
  </si>
  <si>
    <t>6.2.</t>
  </si>
  <si>
    <t>итого</t>
  </si>
  <si>
    <t>Ассигнования на 01.04.2012</t>
  </si>
  <si>
    <t>Задача  5.  Организация благоустройства   территории Озёрского городского округа</t>
  </si>
  <si>
    <t>5.2.</t>
  </si>
  <si>
    <t>Содержание автомобильных  дорог  местного значения  в  границах  Озёрского городского округа и обеспечение безопасности дорожного движения на них</t>
  </si>
  <si>
    <t>Задача 2. Предоставление транспортных услуг населению и   организация   транспортного обслуживания населения в границах Озерского городского округа</t>
  </si>
  <si>
    <t>Субсидия за предоставление транспортных услуг населению  и  организацию транспортного   обслуживания населения в границах Озёрского городского округа</t>
  </si>
  <si>
    <t>Озеленение территории Озерского городского округа, размещение и содержание малых архитектурных форм</t>
  </si>
  <si>
    <t>В.В. Черкасов</t>
  </si>
  <si>
    <t>Задача 6. Организация обустройства мест массового отдыха населения</t>
  </si>
  <si>
    <t xml:space="preserve">Субсидия за оказание услуг по утилизации твердых бытовых отходов на свалках и полигонах на территории Озерского городского округа </t>
  </si>
  <si>
    <t>Оформление площадей и улиц Озерского городского округа для проведения праздничных мероприятий, массовых гуляний; устройство снежных городков</t>
  </si>
  <si>
    <t>Благоустройство береговой зоны (подсыпка песком несанкционированных мест массового отдыха населения)</t>
  </si>
  <si>
    <t>Задача 1.  Организация дорожной деятельности  в   отношении автомобильных  дорог  местного значения  в  границах  Озёрского городского округа</t>
  </si>
  <si>
    <t>Задача 4. Организация утилизации  твердых бытовых отходов на территориях свалок и полигонов на территории Озерского городского округа</t>
  </si>
  <si>
    <t>Задача 5. Организация благоустройства территории  Озёрского городского округа</t>
  </si>
  <si>
    <t>Финансирование, утвержденное в программе на 2012 год                               (тыс. руб.)</t>
  </si>
  <si>
    <t>Фактическое выполнение мероприятий программы за отчетный период (тыс. руб.)</t>
  </si>
  <si>
    <t>Кассовое исполнение мероприятий программы за отчетный период (тыс. руб.)</t>
  </si>
  <si>
    <t>Задача  3. Организация оказания ритуальных услуг и содержание мест захоронения на территории Озерского городского округа</t>
  </si>
  <si>
    <t>225         226</t>
  </si>
  <si>
    <t xml:space="preserve">223                  225                    226                           </t>
  </si>
  <si>
    <t xml:space="preserve">на территории Озерского городского округа Челябинской области на 2012 год"  на  2013 год  </t>
  </si>
  <si>
    <t>0503-6000503-500-310</t>
  </si>
  <si>
    <t>Статья экономи- ческой клас-               сификации</t>
  </si>
  <si>
    <t xml:space="preserve">225                                                                                                                  226                                            310                                                       340                                                                   </t>
  </si>
  <si>
    <t>в том числе</t>
  </si>
  <si>
    <t>Задача  1. 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</si>
  <si>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Задача 2. Создание условий для предоставления транспортных услуг населению и организации транспортного обслуживания населения в границах Озерского городского округа</t>
  </si>
  <si>
    <t>Задача 3. Организация ритуальных услуг и содержания мест захоронения в границах Озерского городского округа</t>
  </si>
  <si>
    <t>Задача 4.   Организация утилизации  бытовых и промышленных отходов на территории поселка Новогорный Озерского городского округа</t>
  </si>
  <si>
    <t>УКСиБ</t>
  </si>
  <si>
    <t>0503-6000591-500-226</t>
  </si>
  <si>
    <t>бюджет Озерского городского округа</t>
  </si>
  <si>
    <t>Цель: Комплексное решение проблем благоустройства, обеспечение безопасного транспортного сообщения по автомобильным дорогам местного значения, в т. ч. на объектах улично-дорожной сети в границах Озерского городского округа, улучшение внешнего вида территории Озерского городского округа</t>
  </si>
  <si>
    <t>Субсидия на возмещение затрат, в связи с оказанием услуг по содержанию сети самотечной ливневой канализации и обеспечению перекачки ливневых и грунтовых вод через технические устройства водоотведения на территории Озерского городского округа</t>
  </si>
  <si>
    <t>Субсидия на возмещение недополученных доходов, в связи с  оказанием услуг по транспортному обслуживанию населения на территории Озерского городского округа по регулируемым тарифам</t>
  </si>
  <si>
    <t>Субсидия на возмещение затрат, в связи с оказанием услуг по утилизации твердых бытовых отходов на территории  поселка Новогорный Озерского городского округа</t>
  </si>
  <si>
    <t>Оплата работ (услуг) по содержанию территорий кладбищ  в границах Озерского городского округа</t>
  </si>
  <si>
    <t>Начальник  УКСиБ</t>
  </si>
  <si>
    <t xml:space="preserve"> "Основные  направления  развития дорожной деятельности и внешнего благоустройства  на территории Озёрского городского округа Челябинской области на 2013 год"</t>
  </si>
  <si>
    <t>субвенция из средств областного бюджета</t>
  </si>
  <si>
    <t>субсидия из средств областного бюджета</t>
  </si>
  <si>
    <t>средства бюджета Озерского городского округа</t>
  </si>
  <si>
    <r>
      <t xml:space="preserve">Целевое назначение </t>
    </r>
    <r>
      <rPr>
        <sz val="9"/>
        <rFont val="Times New Roman"/>
        <family val="1"/>
        <charset val="204"/>
      </rPr>
      <t>(раздел согласно функци-                ональному классификатору)</t>
    </r>
  </si>
  <si>
    <t>Оплата работ по оформлению площадей и улиц Озерского городского округа, устройству ледовых городков  и их содержанию; услуг по транспортировке скамеек, приобретения материалов (праздничной атрибутики)</t>
  </si>
  <si>
    <t>Задача 6. Организация обустройства мест массового отдыха населения в границах  Озерского городского округа</t>
  </si>
  <si>
    <t>Оплата работ по содержанию автомобильных дорог и технических средств организации  дорожного движения и услуг по паспортизации автомобильных дорог Озерского городского округа</t>
  </si>
  <si>
    <t xml:space="preserve">225                              226  </t>
  </si>
  <si>
    <t>Оплата работ (услуг) по содержанию объектов наружного  освещения  территории  Озерского городского округа, электроэнергии, расходуемой на наружное освещение</t>
  </si>
  <si>
    <t>Озеленение 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 – земли населенных пунктов)</t>
  </si>
  <si>
    <t>субсидия областного бюджета</t>
  </si>
  <si>
    <t>субвенция областного бюджета</t>
  </si>
  <si>
    <t xml:space="preserve">Объёмы финансирования </t>
  </si>
  <si>
    <t xml:space="preserve">2013 год  (тыс.руб.)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</si>
</sst>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_-* #,##0.00\ [$т.р.-428]_-;\-* #,##0.00\ [$т.р.-428]_-;_-* &quot;-&quot;??\ [$т.р.-428]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vertAlign val="superscript"/>
      <sz val="1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35">
    <xf numFmtId="0" fontId="0" fillId="0" borderId="0" xfId="0"/>
    <xf numFmtId="0" fontId="7" fillId="2" borderId="0" xfId="0" applyNumberFormat="1" applyFont="1" applyFill="1" applyBorder="1" applyAlignment="1" applyProtection="1">
      <alignment vertical="top"/>
    </xf>
    <xf numFmtId="0" fontId="5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0" fontId="4" fillId="2" borderId="0" xfId="0" applyNumberFormat="1" applyFont="1" applyFill="1" applyBorder="1" applyAlignment="1" applyProtection="1">
      <alignment vertical="top"/>
    </xf>
    <xf numFmtId="4" fontId="5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43" fontId="4" fillId="2" borderId="1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13" fillId="2" borderId="0" xfId="0" applyNumberFormat="1" applyFont="1" applyFill="1" applyBorder="1" applyAlignment="1" applyProtection="1">
      <alignment vertical="top"/>
    </xf>
    <xf numFmtId="43" fontId="15" fillId="2" borderId="1" xfId="1" applyFont="1" applyFill="1" applyBorder="1" applyAlignment="1" applyProtection="1">
      <alignment vertical="top"/>
    </xf>
    <xf numFmtId="43" fontId="16" fillId="2" borderId="1" xfId="1" applyFont="1" applyFill="1" applyBorder="1" applyAlignment="1" applyProtection="1">
      <alignment vertical="center"/>
    </xf>
    <xf numFmtId="43" fontId="13" fillId="2" borderId="1" xfId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4" fontId="4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center" vertical="top"/>
    </xf>
    <xf numFmtId="0" fontId="18" fillId="2" borderId="0" xfId="0" applyNumberFormat="1" applyFont="1" applyFill="1" applyBorder="1" applyAlignment="1" applyProtection="1">
      <alignment vertical="top"/>
    </xf>
    <xf numFmtId="0" fontId="22" fillId="2" borderId="1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/>
    </xf>
    <xf numFmtId="49" fontId="7" fillId="2" borderId="1" xfId="0" applyNumberFormat="1" applyFont="1" applyFill="1" applyBorder="1" applyAlignment="1" applyProtection="1">
      <alignment horizontal="left" vertical="top"/>
    </xf>
    <xf numFmtId="0" fontId="7" fillId="2" borderId="1" xfId="0" applyNumberFormat="1" applyFont="1" applyFill="1" applyBorder="1" applyAlignment="1" applyProtection="1">
      <alignment horizontal="left" vertical="top" wrapText="1"/>
    </xf>
    <xf numFmtId="165" fontId="7" fillId="2" borderId="1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/>
    <xf numFmtId="165" fontId="14" fillId="2" borderId="1" xfId="0" applyNumberFormat="1" applyFont="1" applyFill="1" applyBorder="1" applyAlignment="1" applyProtection="1">
      <alignment vertical="top"/>
    </xf>
    <xf numFmtId="4" fontId="14" fillId="2" borderId="1" xfId="0" applyNumberFormat="1" applyFont="1" applyFill="1" applyBorder="1" applyAlignment="1" applyProtection="1">
      <alignment horizontal="right" vertical="top"/>
    </xf>
    <xf numFmtId="49" fontId="7" fillId="2" borderId="1" xfId="0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49" fontId="7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164" fontId="7" fillId="2" borderId="0" xfId="0" applyNumberFormat="1" applyFont="1" applyFill="1" applyBorder="1" applyAlignment="1" applyProtection="1">
      <alignment horizontal="right" vertical="top"/>
    </xf>
    <xf numFmtId="164" fontId="7" fillId="2" borderId="0" xfId="0" applyNumberFormat="1" applyFont="1" applyFill="1" applyBorder="1" applyAlignment="1" applyProtection="1">
      <alignment vertical="top"/>
    </xf>
    <xf numFmtId="164" fontId="5" fillId="2" borderId="0" xfId="0" applyNumberFormat="1" applyFont="1" applyFill="1" applyBorder="1" applyAlignment="1" applyProtection="1">
      <alignment vertical="top"/>
    </xf>
    <xf numFmtId="0" fontId="23" fillId="2" borderId="0" xfId="0" applyNumberFormat="1" applyFont="1" applyFill="1" applyBorder="1" applyAlignment="1" applyProtection="1">
      <alignment vertical="top"/>
    </xf>
    <xf numFmtId="164" fontId="23" fillId="2" borderId="0" xfId="0" applyNumberFormat="1" applyFont="1" applyFill="1" applyBorder="1" applyAlignment="1" applyProtection="1">
      <alignment vertical="top"/>
    </xf>
    <xf numFmtId="164" fontId="11" fillId="2" borderId="0" xfId="0" applyNumberFormat="1" applyFont="1" applyFill="1" applyBorder="1" applyAlignment="1" applyProtection="1">
      <alignment vertical="top"/>
    </xf>
    <xf numFmtId="166" fontId="7" fillId="2" borderId="0" xfId="0" applyNumberFormat="1" applyFont="1" applyFill="1" applyBorder="1" applyAlignment="1" applyProtection="1">
      <alignment vertical="top"/>
    </xf>
    <xf numFmtId="0" fontId="14" fillId="2" borderId="13" xfId="0" applyNumberFormat="1" applyFont="1" applyFill="1" applyBorder="1" applyAlignment="1" applyProtection="1">
      <alignment vertical="top"/>
    </xf>
    <xf numFmtId="0" fontId="14" fillId="2" borderId="7" xfId="0" applyNumberFormat="1" applyFont="1" applyFill="1" applyBorder="1" applyAlignment="1" applyProtection="1">
      <alignment vertical="top"/>
    </xf>
    <xf numFmtId="2" fontId="7" fillId="2" borderId="0" xfId="0" applyNumberFormat="1" applyFont="1" applyFill="1" applyBorder="1" applyAlignment="1" applyProtection="1">
      <alignment vertical="top"/>
    </xf>
    <xf numFmtId="4" fontId="7" fillId="2" borderId="15" xfId="0" applyNumberFormat="1" applyFont="1" applyFill="1" applyBorder="1" applyAlignment="1" applyProtection="1">
      <alignment horizontal="right" vertical="top"/>
    </xf>
    <xf numFmtId="4" fontId="7" fillId="2" borderId="17" xfId="0" applyNumberFormat="1" applyFont="1" applyFill="1" applyBorder="1" applyAlignment="1" applyProtection="1">
      <alignment horizontal="right" vertical="top"/>
    </xf>
    <xf numFmtId="4" fontId="7" fillId="2" borderId="0" xfId="0" applyNumberFormat="1" applyFont="1" applyFill="1" applyBorder="1" applyAlignment="1" applyProtection="1">
      <alignment horizontal="right" vertical="top"/>
    </xf>
    <xf numFmtId="167" fontId="14" fillId="2" borderId="9" xfId="0" applyNumberFormat="1" applyFont="1" applyFill="1" applyBorder="1" applyAlignment="1" applyProtection="1">
      <alignment vertical="top"/>
    </xf>
    <xf numFmtId="4" fontId="14" fillId="2" borderId="0" xfId="0" applyNumberFormat="1" applyFont="1" applyFill="1" applyBorder="1" applyAlignment="1" applyProtection="1">
      <alignment horizontal="right" vertical="top"/>
    </xf>
    <xf numFmtId="0" fontId="0" fillId="2" borderId="0" xfId="0" applyFill="1"/>
    <xf numFmtId="0" fontId="0" fillId="2" borderId="0" xfId="0" applyFont="1" applyFill="1" applyBorder="1"/>
    <xf numFmtId="4" fontId="24" fillId="2" borderId="1" xfId="0" applyNumberFormat="1" applyFont="1" applyFill="1" applyBorder="1" applyAlignment="1" applyProtection="1">
      <alignment horizontal="right" vertical="top"/>
    </xf>
    <xf numFmtId="166" fontId="7" fillId="2" borderId="8" xfId="0" applyNumberFormat="1" applyFont="1" applyFill="1" applyBorder="1" applyAlignment="1" applyProtection="1">
      <alignment vertical="top"/>
    </xf>
    <xf numFmtId="166" fontId="14" fillId="2" borderId="0" xfId="0" applyNumberFormat="1" applyFont="1" applyFill="1" applyBorder="1" applyAlignment="1" applyProtection="1">
      <alignment vertical="top"/>
    </xf>
    <xf numFmtId="0" fontId="7" fillId="2" borderId="5" xfId="0" applyNumberFormat="1" applyFont="1" applyFill="1" applyBorder="1" applyAlignment="1" applyProtection="1">
      <alignment vertical="top" wrapText="1"/>
    </xf>
    <xf numFmtId="0" fontId="8" fillId="2" borderId="0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5" fillId="2" borderId="5" xfId="0" applyNumberFormat="1" applyFont="1" applyFill="1" applyBorder="1" applyAlignment="1" applyProtection="1">
      <alignment horizontal="center" vertical="top" wrapText="1"/>
    </xf>
    <xf numFmtId="49" fontId="7" fillId="3" borderId="1" xfId="0" applyNumberFormat="1" applyFont="1" applyFill="1" applyBorder="1" applyAlignment="1" applyProtection="1">
      <alignment horizontal="left" vertical="top"/>
    </xf>
    <xf numFmtId="0" fontId="7" fillId="3" borderId="1" xfId="0" applyNumberFormat="1" applyFont="1" applyFill="1" applyBorder="1" applyAlignment="1" applyProtection="1">
      <alignment horizontal="left" wrapText="1"/>
    </xf>
    <xf numFmtId="166" fontId="24" fillId="3" borderId="1" xfId="0" applyNumberFormat="1" applyFont="1" applyFill="1" applyBorder="1" applyAlignment="1" applyProtection="1">
      <alignment horizontal="right" vertical="top"/>
    </xf>
    <xf numFmtId="165" fontId="7" fillId="3" borderId="1" xfId="0" applyNumberFormat="1" applyFont="1" applyFill="1" applyBorder="1" applyAlignment="1" applyProtection="1">
      <alignment vertical="top"/>
    </xf>
    <xf numFmtId="0" fontId="7" fillId="3" borderId="0" xfId="0" applyNumberFormat="1" applyFont="1" applyFill="1" applyBorder="1" applyAlignment="1" applyProtection="1">
      <alignment vertical="top"/>
    </xf>
    <xf numFmtId="49" fontId="7" fillId="3" borderId="1" xfId="0" applyNumberFormat="1" applyFont="1" applyFill="1" applyBorder="1" applyAlignment="1" applyProtection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NumberFormat="1" applyFont="1" applyFill="1" applyBorder="1" applyAlignment="1" applyProtection="1">
      <alignment vertical="center"/>
    </xf>
    <xf numFmtId="49" fontId="7" fillId="3" borderId="1" xfId="0" applyNumberFormat="1" applyFont="1" applyFill="1" applyBorder="1" applyAlignment="1" applyProtection="1">
      <alignment vertical="top"/>
    </xf>
    <xf numFmtId="0" fontId="7" fillId="3" borderId="1" xfId="0" applyNumberFormat="1" applyFont="1" applyFill="1" applyBorder="1" applyAlignment="1" applyProtection="1">
      <alignment horizontal="left" vertical="top" wrapText="1"/>
    </xf>
    <xf numFmtId="4" fontId="24" fillId="3" borderId="1" xfId="0" applyNumberFormat="1" applyFont="1" applyFill="1" applyBorder="1" applyAlignment="1" applyProtection="1">
      <alignment horizontal="right" vertical="top"/>
    </xf>
    <xf numFmtId="0" fontId="21" fillId="2" borderId="1" xfId="0" applyNumberFormat="1" applyFont="1" applyFill="1" applyBorder="1" applyAlignment="1" applyProtection="1">
      <alignment horizontal="center" vertical="top" wrapText="1"/>
    </xf>
    <xf numFmtId="166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NumberFormat="1" applyFont="1" applyFill="1" applyBorder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right" vertical="top"/>
    </xf>
    <xf numFmtId="49" fontId="7" fillId="4" borderId="1" xfId="0" applyNumberFormat="1" applyFont="1" applyFill="1" applyBorder="1" applyAlignment="1" applyProtection="1">
      <alignment horizontal="left" vertical="top"/>
    </xf>
    <xf numFmtId="0" fontId="7" fillId="4" borderId="1" xfId="0" applyNumberFormat="1" applyFont="1" applyFill="1" applyBorder="1" applyAlignment="1" applyProtection="1">
      <alignment horizontal="left" wrapText="1"/>
    </xf>
    <xf numFmtId="166" fontId="24" fillId="4" borderId="1" xfId="0" applyNumberFormat="1" applyFont="1" applyFill="1" applyBorder="1" applyAlignment="1" applyProtection="1">
      <alignment horizontal="right" vertical="top"/>
    </xf>
    <xf numFmtId="165" fontId="7" fillId="4" borderId="1" xfId="0" applyNumberFormat="1" applyFont="1" applyFill="1" applyBorder="1" applyAlignment="1" applyProtection="1">
      <alignment vertical="top"/>
    </xf>
    <xf numFmtId="0" fontId="7" fillId="4" borderId="0" xfId="0" applyNumberFormat="1" applyFont="1" applyFill="1" applyBorder="1" applyAlignment="1" applyProtection="1">
      <alignment vertical="top"/>
    </xf>
    <xf numFmtId="49" fontId="7" fillId="4" borderId="1" xfId="0" applyNumberFormat="1" applyFont="1" applyFill="1" applyBorder="1" applyAlignment="1" applyProtection="1">
      <alignment vertical="top"/>
    </xf>
    <xf numFmtId="0" fontId="7" fillId="4" borderId="1" xfId="0" applyNumberFormat="1" applyFont="1" applyFill="1" applyBorder="1" applyAlignment="1" applyProtection="1">
      <alignment horizontal="left" vertical="top" wrapText="1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2" borderId="1" xfId="0" applyNumberFormat="1" applyFont="1" applyFill="1" applyBorder="1" applyAlignment="1" applyProtection="1">
      <alignment horizontal="center" vertical="top" wrapText="1"/>
    </xf>
    <xf numFmtId="0" fontId="25" fillId="2" borderId="1" xfId="0" applyNumberFormat="1" applyFont="1" applyFill="1" applyBorder="1" applyAlignment="1" applyProtection="1">
      <alignment horizontal="center" vertical="top" wrapText="1"/>
    </xf>
    <xf numFmtId="0" fontId="27" fillId="2" borderId="0" xfId="0" applyNumberFormat="1" applyFont="1" applyFill="1" applyBorder="1" applyAlignment="1" applyProtection="1">
      <alignment vertical="top"/>
    </xf>
    <xf numFmtId="0" fontId="26" fillId="2" borderId="20" xfId="0" applyNumberFormat="1" applyFont="1" applyFill="1" applyBorder="1" applyAlignment="1" applyProtection="1">
      <alignment horizontal="center" vertical="top"/>
    </xf>
    <xf numFmtId="0" fontId="27" fillId="2" borderId="5" xfId="0" applyNumberFormat="1" applyFont="1" applyFill="1" applyBorder="1" applyAlignment="1" applyProtection="1">
      <alignment horizontal="center" vertical="top"/>
    </xf>
    <xf numFmtId="0" fontId="25" fillId="2" borderId="5" xfId="0" applyNumberFormat="1" applyFont="1" applyFill="1" applyBorder="1" applyAlignment="1" applyProtection="1">
      <alignment horizontal="left" vertical="top"/>
    </xf>
    <xf numFmtId="0" fontId="27" fillId="2" borderId="5" xfId="0" applyNumberFormat="1" applyFont="1" applyFill="1" applyBorder="1" applyAlignment="1" applyProtection="1">
      <alignment horizontal="left" vertical="top"/>
    </xf>
    <xf numFmtId="0" fontId="27" fillId="2" borderId="5" xfId="0" applyNumberFormat="1" applyFont="1" applyFill="1" applyBorder="1" applyAlignment="1" applyProtection="1">
      <alignment vertical="top"/>
    </xf>
    <xf numFmtId="16" fontId="25" fillId="2" borderId="1" xfId="0" applyNumberFormat="1" applyFont="1" applyFill="1" applyBorder="1" applyAlignment="1" applyProtection="1">
      <alignment horizontal="center" vertical="top"/>
    </xf>
    <xf numFmtId="0" fontId="25" fillId="2" borderId="1" xfId="0" applyNumberFormat="1" applyFont="1" applyFill="1" applyBorder="1" applyAlignment="1" applyProtection="1">
      <alignment horizontal="left" vertical="top" wrapText="1"/>
    </xf>
    <xf numFmtId="4" fontId="25" fillId="2" borderId="1" xfId="0" applyNumberFormat="1" applyFont="1" applyFill="1" applyBorder="1" applyAlignment="1" applyProtection="1">
      <alignment horizontal="right" vertical="top"/>
    </xf>
    <xf numFmtId="4" fontId="25" fillId="2" borderId="1" xfId="0" applyNumberFormat="1" applyFont="1" applyFill="1" applyBorder="1" applyAlignment="1" applyProtection="1">
      <alignment vertical="top"/>
    </xf>
    <xf numFmtId="49" fontId="25" fillId="2" borderId="1" xfId="0" applyNumberFormat="1" applyFont="1" applyFill="1" applyBorder="1" applyAlignment="1" applyProtection="1">
      <alignment horizontal="center" vertical="top" wrapText="1"/>
    </xf>
    <xf numFmtId="0" fontId="27" fillId="2" borderId="1" xfId="0" applyNumberFormat="1" applyFont="1" applyFill="1" applyBorder="1" applyAlignment="1" applyProtection="1">
      <alignment horizontal="center" vertical="top"/>
    </xf>
    <xf numFmtId="0" fontId="26" fillId="2" borderId="1" xfId="0" applyNumberFormat="1" applyFont="1" applyFill="1" applyBorder="1" applyAlignment="1" applyProtection="1">
      <alignment horizontal="left" vertical="top"/>
    </xf>
    <xf numFmtId="0" fontId="27" fillId="2" borderId="1" xfId="0" applyNumberFormat="1" applyFont="1" applyFill="1" applyBorder="1" applyAlignment="1" applyProtection="1">
      <alignment horizontal="left" vertical="top"/>
    </xf>
    <xf numFmtId="4" fontId="26" fillId="2" borderId="1" xfId="0" applyNumberFormat="1" applyFont="1" applyFill="1" applyBorder="1" applyAlignment="1" applyProtection="1">
      <alignment horizontal="right" vertical="top"/>
    </xf>
    <xf numFmtId="4" fontId="26" fillId="2" borderId="1" xfId="0" applyNumberFormat="1" applyFont="1" applyFill="1" applyBorder="1" applyAlignment="1" applyProtection="1">
      <alignment vertical="top"/>
    </xf>
    <xf numFmtId="0" fontId="26" fillId="2" borderId="30" xfId="0" applyNumberFormat="1" applyFont="1" applyFill="1" applyBorder="1" applyAlignment="1" applyProtection="1">
      <alignment horizontal="center" vertical="top"/>
    </xf>
    <xf numFmtId="0" fontId="25" fillId="2" borderId="5" xfId="0" applyNumberFormat="1" applyFont="1" applyFill="1" applyBorder="1" applyAlignment="1" applyProtection="1">
      <alignment horizontal="center" vertical="top"/>
    </xf>
    <xf numFmtId="0" fontId="25" fillId="2" borderId="27" xfId="0" applyNumberFormat="1" applyFont="1" applyFill="1" applyBorder="1" applyAlignment="1" applyProtection="1">
      <alignment horizontal="left" vertical="top" wrapText="1"/>
    </xf>
    <xf numFmtId="0" fontId="25" fillId="2" borderId="28" xfId="0" applyNumberFormat="1" applyFont="1" applyFill="1" applyBorder="1" applyAlignment="1" applyProtection="1">
      <alignment horizontal="left" vertical="top" wrapText="1"/>
    </xf>
    <xf numFmtId="0" fontId="25" fillId="2" borderId="29" xfId="0" applyNumberFormat="1" applyFont="1" applyFill="1" applyBorder="1" applyAlignment="1" applyProtection="1">
      <alignment horizontal="left" vertical="top" wrapText="1"/>
    </xf>
    <xf numFmtId="0" fontId="25" fillId="2" borderId="1" xfId="0" applyNumberFormat="1" applyFont="1" applyFill="1" applyBorder="1" applyAlignment="1" applyProtection="1">
      <alignment horizontal="left" vertical="top" wrapText="1" indent="2"/>
    </xf>
    <xf numFmtId="49" fontId="27" fillId="2" borderId="1" xfId="0" applyNumberFormat="1" applyFont="1" applyFill="1" applyBorder="1" applyAlignment="1" applyProtection="1">
      <alignment horizontal="center" vertical="top"/>
    </xf>
    <xf numFmtId="0" fontId="25" fillId="2" borderId="1" xfId="0" applyNumberFormat="1" applyFont="1" applyFill="1" applyBorder="1" applyAlignment="1" applyProtection="1">
      <alignment horizontal="center" vertical="top"/>
    </xf>
    <xf numFmtId="0" fontId="27" fillId="2" borderId="4" xfId="0" applyNumberFormat="1" applyFont="1" applyFill="1" applyBorder="1" applyAlignment="1" applyProtection="1">
      <alignment horizontal="center" vertical="top"/>
    </xf>
    <xf numFmtId="0" fontId="26" fillId="2" borderId="4" xfId="0" applyNumberFormat="1" applyFont="1" applyFill="1" applyBorder="1" applyAlignment="1" applyProtection="1">
      <alignment horizontal="left" vertical="top"/>
    </xf>
    <xf numFmtId="0" fontId="27" fillId="2" borderId="4" xfId="0" applyNumberFormat="1" applyFont="1" applyFill="1" applyBorder="1" applyAlignment="1" applyProtection="1">
      <alignment horizontal="left" vertical="top"/>
    </xf>
    <xf numFmtId="4" fontId="26" fillId="2" borderId="4" xfId="0" applyNumberFormat="1" applyFont="1" applyFill="1" applyBorder="1" applyAlignment="1" applyProtection="1">
      <alignment horizontal="right" vertical="top"/>
    </xf>
    <xf numFmtId="4" fontId="26" fillId="2" borderId="4" xfId="0" applyNumberFormat="1" applyFont="1" applyFill="1" applyBorder="1" applyAlignment="1" applyProtection="1">
      <alignment vertical="top"/>
    </xf>
    <xf numFmtId="49" fontId="27" fillId="2" borderId="4" xfId="0" applyNumberFormat="1" applyFont="1" applyFill="1" applyBorder="1" applyAlignment="1" applyProtection="1">
      <alignment horizontal="center" vertical="top"/>
    </xf>
    <xf numFmtId="49" fontId="27" fillId="2" borderId="4" xfId="0" applyNumberFormat="1" applyFont="1" applyFill="1" applyBorder="1" applyAlignment="1" applyProtection="1">
      <alignment horizontal="left" vertical="top"/>
    </xf>
    <xf numFmtId="0" fontId="25" fillId="2" borderId="5" xfId="0" applyNumberFormat="1" applyFont="1" applyFill="1" applyBorder="1" applyAlignment="1" applyProtection="1">
      <alignment horizontal="left" vertical="top" wrapText="1"/>
    </xf>
    <xf numFmtId="4" fontId="26" fillId="2" borderId="5" xfId="0" applyNumberFormat="1" applyFont="1" applyFill="1" applyBorder="1" applyAlignment="1" applyProtection="1">
      <alignment horizontal="right" vertical="top"/>
    </xf>
    <xf numFmtId="4" fontId="26" fillId="2" borderId="5" xfId="0" applyNumberFormat="1" applyFont="1" applyFill="1" applyBorder="1" applyAlignment="1" applyProtection="1">
      <alignment vertical="top"/>
    </xf>
    <xf numFmtId="49" fontId="27" fillId="2" borderId="5" xfId="0" applyNumberFormat="1" applyFont="1" applyFill="1" applyBorder="1" applyAlignment="1" applyProtection="1">
      <alignment horizontal="center" vertical="top"/>
    </xf>
    <xf numFmtId="0" fontId="25" fillId="5" borderId="1" xfId="0" applyNumberFormat="1" applyFont="1" applyFill="1" applyBorder="1" applyAlignment="1" applyProtection="1">
      <alignment horizontal="left" vertical="top" wrapText="1"/>
    </xf>
    <xf numFmtId="0" fontId="27" fillId="2" borderId="20" xfId="0" applyNumberFormat="1" applyFont="1" applyFill="1" applyBorder="1" applyAlignment="1" applyProtection="1">
      <alignment horizontal="center" vertical="top"/>
    </xf>
    <xf numFmtId="0" fontId="26" fillId="2" borderId="34" xfId="0" applyNumberFormat="1" applyFont="1" applyFill="1" applyBorder="1" applyAlignment="1" applyProtection="1">
      <alignment horizontal="left" vertical="top"/>
    </xf>
    <xf numFmtId="0" fontId="27" fillId="2" borderId="34" xfId="0" applyNumberFormat="1" applyFont="1" applyFill="1" applyBorder="1" applyAlignment="1" applyProtection="1">
      <alignment horizontal="left" vertical="top"/>
    </xf>
    <xf numFmtId="4" fontId="26" fillId="2" borderId="34" xfId="0" applyNumberFormat="1" applyFont="1" applyFill="1" applyBorder="1" applyAlignment="1" applyProtection="1">
      <alignment horizontal="right" vertical="top"/>
    </xf>
    <xf numFmtId="4" fontId="26" fillId="2" borderId="34" xfId="0" applyNumberFormat="1" applyFont="1" applyFill="1" applyBorder="1" applyAlignment="1" applyProtection="1">
      <alignment vertical="top"/>
    </xf>
    <xf numFmtId="49" fontId="27" fillId="2" borderId="21" xfId="0" applyNumberFormat="1" applyFont="1" applyFill="1" applyBorder="1" applyAlignment="1" applyProtection="1">
      <alignment horizontal="left" vertical="top"/>
    </xf>
    <xf numFmtId="4" fontId="26" fillId="2" borderId="1" xfId="0" applyNumberFormat="1" applyFont="1" applyFill="1" applyBorder="1" applyAlignment="1" applyProtection="1">
      <alignment horizontal="center" vertical="top"/>
    </xf>
    <xf numFmtId="164" fontId="26" fillId="2" borderId="1" xfId="0" applyNumberFormat="1" applyFont="1" applyFill="1" applyBorder="1" applyAlignment="1" applyProtection="1">
      <alignment horizontal="center" vertical="top"/>
    </xf>
    <xf numFmtId="0" fontId="26" fillId="2" borderId="5" xfId="0" applyNumberFormat="1" applyFont="1" applyFill="1" applyBorder="1" applyAlignment="1" applyProtection="1">
      <alignment horizontal="left" vertical="top"/>
    </xf>
    <xf numFmtId="49" fontId="27" fillId="2" borderId="5" xfId="0" applyNumberFormat="1" applyFont="1" applyFill="1" applyBorder="1" applyAlignment="1" applyProtection="1">
      <alignment horizontal="left" vertical="top"/>
    </xf>
    <xf numFmtId="4" fontId="26" fillId="2" borderId="0" xfId="0" applyNumberFormat="1" applyFont="1" applyFill="1" applyBorder="1" applyAlignment="1" applyProtection="1">
      <alignment horizontal="center" vertical="top"/>
    </xf>
    <xf numFmtId="164" fontId="26" fillId="2" borderId="0" xfId="0" applyNumberFormat="1" applyFont="1" applyFill="1" applyBorder="1" applyAlignment="1" applyProtection="1">
      <alignment horizontal="center" vertical="top"/>
    </xf>
    <xf numFmtId="0" fontId="27" fillId="6" borderId="1" xfId="0" applyNumberFormat="1" applyFont="1" applyFill="1" applyBorder="1" applyAlignment="1" applyProtection="1">
      <alignment horizontal="center" vertical="top"/>
    </xf>
    <xf numFmtId="0" fontId="25" fillId="6" borderId="1" xfId="0" applyNumberFormat="1" applyFont="1" applyFill="1" applyBorder="1" applyAlignment="1" applyProtection="1">
      <alignment horizontal="left" vertical="top"/>
    </xf>
    <xf numFmtId="0" fontId="27" fillId="6" borderId="1" xfId="0" applyNumberFormat="1" applyFont="1" applyFill="1" applyBorder="1" applyAlignment="1" applyProtection="1">
      <alignment horizontal="left" vertical="top"/>
    </xf>
    <xf numFmtId="4" fontId="25" fillId="6" borderId="1" xfId="0" applyNumberFormat="1" applyFont="1" applyFill="1" applyBorder="1" applyAlignment="1" applyProtection="1">
      <alignment horizontal="right" vertical="top"/>
    </xf>
    <xf numFmtId="4" fontId="25" fillId="6" borderId="1" xfId="0" applyNumberFormat="1" applyFont="1" applyFill="1" applyBorder="1" applyAlignment="1" applyProtection="1">
      <alignment vertical="top"/>
    </xf>
    <xf numFmtId="49" fontId="27" fillId="6" borderId="1" xfId="0" applyNumberFormat="1" applyFont="1" applyFill="1" applyBorder="1" applyAlignment="1" applyProtection="1">
      <alignment horizontal="left" vertical="top"/>
    </xf>
    <xf numFmtId="0" fontId="27" fillId="6" borderId="0" xfId="0" applyNumberFormat="1" applyFont="1" applyFill="1" applyBorder="1" applyAlignment="1" applyProtection="1">
      <alignment vertical="top"/>
    </xf>
    <xf numFmtId="4" fontId="25" fillId="6" borderId="0" xfId="0" applyNumberFormat="1" applyFont="1" applyFill="1" applyBorder="1" applyAlignment="1" applyProtection="1">
      <alignment horizontal="center" vertical="top"/>
    </xf>
    <xf numFmtId="164" fontId="25" fillId="6" borderId="0" xfId="0" applyNumberFormat="1" applyFont="1" applyFill="1" applyBorder="1" applyAlignment="1" applyProtection="1">
      <alignment horizontal="center" vertical="top"/>
    </xf>
    <xf numFmtId="0" fontId="28" fillId="6" borderId="1" xfId="0" applyNumberFormat="1" applyFont="1" applyFill="1" applyBorder="1" applyAlignment="1" applyProtection="1">
      <alignment horizontal="left" vertical="top"/>
    </xf>
    <xf numFmtId="0" fontId="4" fillId="6" borderId="1" xfId="0" applyNumberFormat="1" applyFont="1" applyFill="1" applyBorder="1" applyAlignment="1" applyProtection="1">
      <alignment horizontal="center" vertical="top"/>
    </xf>
    <xf numFmtId="0" fontId="4" fillId="6" borderId="1" xfId="0" applyNumberFormat="1" applyFont="1" applyFill="1" applyBorder="1" applyAlignment="1" applyProtection="1">
      <alignment vertical="top"/>
    </xf>
    <xf numFmtId="0" fontId="5" fillId="6" borderId="1" xfId="0" applyNumberFormat="1" applyFont="1" applyFill="1" applyBorder="1" applyAlignment="1" applyProtection="1">
      <alignment vertical="top"/>
    </xf>
    <xf numFmtId="0" fontId="4" fillId="6" borderId="0" xfId="0" applyNumberFormat="1" applyFont="1" applyFill="1" applyBorder="1" applyAlignment="1" applyProtection="1">
      <alignment vertical="top"/>
    </xf>
    <xf numFmtId="4" fontId="4" fillId="6" borderId="0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right" vertical="top"/>
    </xf>
    <xf numFmtId="0" fontId="4" fillId="2" borderId="2" xfId="0" applyNumberFormat="1" applyFont="1" applyFill="1" applyBorder="1" applyAlignment="1" applyProtection="1">
      <alignment horizontal="center" vertical="top"/>
    </xf>
    <xf numFmtId="0" fontId="4" fillId="2" borderId="6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26" fillId="2" borderId="35" xfId="0" applyNumberFormat="1" applyFont="1" applyFill="1" applyBorder="1" applyAlignment="1" applyProtection="1">
      <alignment horizontal="center" vertical="top" wrapText="1"/>
    </xf>
    <xf numFmtId="0" fontId="26" fillId="2" borderId="19" xfId="0" applyNumberFormat="1" applyFont="1" applyFill="1" applyBorder="1" applyAlignment="1" applyProtection="1">
      <alignment horizontal="center" vertical="top" wrapText="1"/>
    </xf>
    <xf numFmtId="0" fontId="26" fillId="2" borderId="36" xfId="0" applyNumberFormat="1" applyFont="1" applyFill="1" applyBorder="1" applyAlignment="1" applyProtection="1">
      <alignment horizontal="center" vertical="top" wrapText="1"/>
    </xf>
    <xf numFmtId="0" fontId="4" fillId="2" borderId="2" xfId="0" applyNumberFormat="1" applyFont="1" applyFill="1" applyBorder="1" applyAlignment="1" applyProtection="1">
      <alignment horizontal="right" vertical="top"/>
    </xf>
    <xf numFmtId="0" fontId="4" fillId="2" borderId="6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26" fillId="2" borderId="26" xfId="0" applyNumberFormat="1" applyFont="1" applyFill="1" applyBorder="1" applyAlignment="1" applyProtection="1">
      <alignment horizontal="left" vertical="top" wrapText="1"/>
    </xf>
    <xf numFmtId="0" fontId="26" fillId="2" borderId="11" xfId="0" applyNumberFormat="1" applyFont="1" applyFill="1" applyBorder="1" applyAlignment="1" applyProtection="1">
      <alignment horizontal="left" vertical="top" wrapText="1"/>
    </xf>
    <xf numFmtId="0" fontId="26" fillId="2" borderId="12" xfId="0" applyNumberFormat="1" applyFont="1" applyFill="1" applyBorder="1" applyAlignment="1" applyProtection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5" fillId="2" borderId="4" xfId="0" applyNumberFormat="1" applyFont="1" applyFill="1" applyBorder="1" applyAlignment="1" applyProtection="1">
      <alignment horizontal="center" vertical="top" wrapText="1"/>
    </xf>
    <xf numFmtId="0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24" xfId="0" applyNumberFormat="1" applyFont="1" applyFill="1" applyBorder="1" applyAlignment="1" applyProtection="1">
      <alignment horizontal="center" vertical="top" wrapText="1"/>
    </xf>
    <xf numFmtId="0" fontId="5" fillId="2" borderId="17" xfId="0" applyNumberFormat="1" applyFont="1" applyFill="1" applyBorder="1" applyAlignment="1" applyProtection="1">
      <alignment horizontal="center" vertical="top" wrapText="1"/>
    </xf>
    <xf numFmtId="0" fontId="5" fillId="2" borderId="25" xfId="0" applyNumberFormat="1" applyFont="1" applyFill="1" applyBorder="1" applyAlignment="1" applyProtection="1">
      <alignment horizontal="center" vertical="top" wrapText="1"/>
    </xf>
    <xf numFmtId="0" fontId="7" fillId="2" borderId="4" xfId="0" applyNumberFormat="1" applyFont="1" applyFill="1" applyBorder="1" applyAlignment="1" applyProtection="1">
      <alignment horizontal="center" vertical="top" wrapText="1"/>
    </xf>
    <xf numFmtId="0" fontId="7" fillId="2" borderId="5" xfId="0" applyNumberFormat="1" applyFont="1" applyFill="1" applyBorder="1" applyAlignment="1" applyProtection="1">
      <alignment horizontal="center" vertical="top" wrapText="1"/>
    </xf>
    <xf numFmtId="0" fontId="25" fillId="2" borderId="4" xfId="0" applyNumberFormat="1" applyFont="1" applyFill="1" applyBorder="1" applyAlignment="1" applyProtection="1">
      <alignment horizontal="center" vertical="top"/>
    </xf>
    <xf numFmtId="0" fontId="25" fillId="2" borderId="37" xfId="0" applyNumberFormat="1" applyFont="1" applyFill="1" applyBorder="1" applyAlignment="1" applyProtection="1">
      <alignment horizontal="center" vertical="top"/>
    </xf>
    <xf numFmtId="0" fontId="25" fillId="2" borderId="5" xfId="0" applyNumberFormat="1" applyFont="1" applyFill="1" applyBorder="1" applyAlignment="1" applyProtection="1">
      <alignment horizontal="center" vertical="top"/>
    </xf>
    <xf numFmtId="0" fontId="25" fillId="2" borderId="4" xfId="0" applyNumberFormat="1" applyFont="1" applyFill="1" applyBorder="1" applyAlignment="1" applyProtection="1">
      <alignment horizontal="left" vertical="top" wrapText="1"/>
    </xf>
    <xf numFmtId="0" fontId="25" fillId="2" borderId="37" xfId="0" applyNumberFormat="1" applyFont="1" applyFill="1" applyBorder="1" applyAlignment="1" applyProtection="1">
      <alignment horizontal="left" vertical="top" wrapText="1"/>
    </xf>
    <xf numFmtId="0" fontId="25" fillId="2" borderId="5" xfId="0" applyNumberFormat="1" applyFont="1" applyFill="1" applyBorder="1" applyAlignment="1" applyProtection="1">
      <alignment horizontal="left" vertical="top" wrapText="1"/>
    </xf>
    <xf numFmtId="0" fontId="25" fillId="2" borderId="4" xfId="0" applyNumberFormat="1" applyFont="1" applyFill="1" applyBorder="1" applyAlignment="1" applyProtection="1">
      <alignment horizontal="center" vertical="top" wrapText="1"/>
    </xf>
    <xf numFmtId="0" fontId="25" fillId="2" borderId="37" xfId="0" applyNumberFormat="1" applyFont="1" applyFill="1" applyBorder="1" applyAlignment="1" applyProtection="1">
      <alignment horizontal="center" vertical="top" wrapText="1"/>
    </xf>
    <xf numFmtId="0" fontId="25" fillId="2" borderId="5" xfId="0" applyNumberFormat="1" applyFont="1" applyFill="1" applyBorder="1" applyAlignment="1" applyProtection="1">
      <alignment horizontal="center" vertical="top" wrapText="1"/>
    </xf>
    <xf numFmtId="0" fontId="26" fillId="2" borderId="35" xfId="0" applyNumberFormat="1" applyFont="1" applyFill="1" applyBorder="1" applyAlignment="1" applyProtection="1">
      <alignment horizontal="left" vertical="top" wrapText="1"/>
    </xf>
    <xf numFmtId="0" fontId="26" fillId="2" borderId="19" xfId="0" applyNumberFormat="1" applyFont="1" applyFill="1" applyBorder="1" applyAlignment="1" applyProtection="1">
      <alignment horizontal="left" vertical="top" wrapText="1"/>
    </xf>
    <xf numFmtId="0" fontId="26" fillId="2" borderId="38" xfId="0" applyNumberFormat="1" applyFont="1" applyFill="1" applyBorder="1" applyAlignment="1" applyProtection="1">
      <alignment horizontal="left" vertical="top" wrapText="1"/>
    </xf>
    <xf numFmtId="0" fontId="26" fillId="2" borderId="31" xfId="0" applyNumberFormat="1" applyFont="1" applyFill="1" applyBorder="1" applyAlignment="1" applyProtection="1">
      <alignment horizontal="left" vertical="top" wrapText="1"/>
    </xf>
    <xf numFmtId="0" fontId="26" fillId="2" borderId="32" xfId="0" applyNumberFormat="1" applyFont="1" applyFill="1" applyBorder="1" applyAlignment="1" applyProtection="1">
      <alignment horizontal="left" vertical="top" wrapText="1"/>
    </xf>
    <xf numFmtId="0" fontId="26" fillId="2" borderId="33" xfId="0" applyNumberFormat="1" applyFont="1" applyFill="1" applyBorder="1" applyAlignment="1" applyProtection="1">
      <alignment horizontal="left" vertical="top" wrapText="1"/>
    </xf>
    <xf numFmtId="0" fontId="17" fillId="2" borderId="0" xfId="0" applyNumberFormat="1" applyFont="1" applyFill="1" applyBorder="1" applyAlignment="1" applyProtection="1">
      <alignment horizontal="right" vertical="top"/>
    </xf>
    <xf numFmtId="0" fontId="18" fillId="2" borderId="0" xfId="0" applyNumberFormat="1" applyFont="1" applyFill="1" applyBorder="1" applyAlignment="1" applyProtection="1">
      <alignment horizontal="center" vertical="top"/>
    </xf>
    <xf numFmtId="0" fontId="19" fillId="2" borderId="0" xfId="0" applyNumberFormat="1" applyFont="1" applyFill="1" applyBorder="1" applyAlignment="1" applyProtection="1">
      <alignment horizontal="center" vertical="top"/>
    </xf>
    <xf numFmtId="0" fontId="20" fillId="2" borderId="0" xfId="0" applyNumberFormat="1" applyFont="1" applyFill="1" applyBorder="1" applyAlignment="1" applyProtection="1">
      <alignment horizontal="center" vertical="top"/>
    </xf>
    <xf numFmtId="166" fontId="7" fillId="2" borderId="10" xfId="0" applyNumberFormat="1" applyFont="1" applyFill="1" applyBorder="1" applyAlignment="1" applyProtection="1">
      <alignment horizontal="center" vertical="top"/>
    </xf>
    <xf numFmtId="166" fontId="7" fillId="2" borderId="11" xfId="0" applyNumberFormat="1" applyFont="1" applyFill="1" applyBorder="1" applyAlignment="1" applyProtection="1">
      <alignment horizontal="center" vertical="top"/>
    </xf>
    <xf numFmtId="166" fontId="7" fillId="2" borderId="12" xfId="0" applyNumberFormat="1" applyFont="1" applyFill="1" applyBorder="1" applyAlignment="1" applyProtection="1">
      <alignment horizontal="center" vertical="top"/>
    </xf>
    <xf numFmtId="4" fontId="7" fillId="2" borderId="1" xfId="0" applyNumberFormat="1" applyFont="1" applyFill="1" applyBorder="1" applyAlignment="1" applyProtection="1">
      <alignment horizontal="center" vertical="top"/>
    </xf>
    <xf numFmtId="4" fontId="7" fillId="2" borderId="23" xfId="0" applyNumberFormat="1" applyFont="1" applyFill="1" applyBorder="1" applyAlignment="1" applyProtection="1">
      <alignment horizontal="center" vertical="top"/>
    </xf>
    <xf numFmtId="4" fontId="7" fillId="2" borderId="0" xfId="0" applyNumberFormat="1" applyFont="1" applyFill="1" applyBorder="1" applyAlignment="1" applyProtection="1">
      <alignment horizontal="center" vertical="top"/>
    </xf>
    <xf numFmtId="166" fontId="7" fillId="2" borderId="1" xfId="0" applyNumberFormat="1" applyFont="1" applyFill="1" applyBorder="1" applyAlignment="1" applyProtection="1">
      <alignment horizontal="left" vertical="top"/>
    </xf>
    <xf numFmtId="166" fontId="7" fillId="2" borderId="2" xfId="0" applyNumberFormat="1" applyFont="1" applyFill="1" applyBorder="1" applyAlignment="1" applyProtection="1">
      <alignment horizontal="left" vertical="top"/>
    </xf>
    <xf numFmtId="166" fontId="7" fillId="2" borderId="1" xfId="0" applyNumberFormat="1" applyFont="1" applyFill="1" applyBorder="1" applyAlignment="1" applyProtection="1">
      <alignment horizontal="right" vertical="top"/>
    </xf>
    <xf numFmtId="0" fontId="14" fillId="2" borderId="13" xfId="0" applyNumberFormat="1" applyFont="1" applyFill="1" applyBorder="1" applyAlignment="1" applyProtection="1">
      <alignment horizontal="center" vertical="top"/>
    </xf>
    <xf numFmtId="0" fontId="14" fillId="2" borderId="7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2" borderId="6" xfId="0" applyNumberFormat="1" applyFont="1" applyFill="1" applyBorder="1" applyAlignment="1" applyProtection="1">
      <alignment horizontal="left" vertical="top" wrapText="1"/>
    </xf>
    <xf numFmtId="0" fontId="6" fillId="2" borderId="3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1" fillId="2" borderId="10" xfId="0" applyNumberFormat="1" applyFont="1" applyFill="1" applyBorder="1" applyAlignment="1" applyProtection="1">
      <alignment horizontal="center" vertical="top"/>
    </xf>
    <xf numFmtId="0" fontId="1" fillId="2" borderId="11" xfId="0" applyNumberFormat="1" applyFont="1" applyFill="1" applyBorder="1" applyAlignment="1" applyProtection="1">
      <alignment horizontal="center" vertical="top"/>
    </xf>
    <xf numFmtId="0" fontId="1" fillId="2" borderId="12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top"/>
    </xf>
    <xf numFmtId="0" fontId="21" fillId="2" borderId="1" xfId="0" applyNumberFormat="1" applyFont="1" applyFill="1" applyBorder="1" applyAlignment="1" applyProtection="1">
      <alignment horizontal="left" vertical="top"/>
    </xf>
    <xf numFmtId="0" fontId="21" fillId="2" borderId="1" xfId="0" applyNumberFormat="1" applyFont="1" applyFill="1" applyBorder="1" applyAlignment="1" applyProtection="1">
      <alignment horizontal="center" vertical="top" wrapText="1"/>
    </xf>
    <xf numFmtId="166" fontId="7" fillId="2" borderId="14" xfId="0" applyNumberFormat="1" applyFont="1" applyFill="1" applyBorder="1" applyAlignment="1" applyProtection="1">
      <alignment horizontal="left" vertical="top"/>
    </xf>
    <xf numFmtId="166" fontId="7" fillId="2" borderId="16" xfId="0" applyNumberFormat="1" applyFont="1" applyFill="1" applyBorder="1" applyAlignment="1" applyProtection="1">
      <alignment horizontal="left" vertical="top"/>
    </xf>
    <xf numFmtId="166" fontId="7" fillId="2" borderId="22" xfId="0" applyNumberFormat="1" applyFont="1" applyFill="1" applyBorder="1" applyAlignment="1" applyProtection="1">
      <alignment horizontal="left" vertical="top"/>
    </xf>
    <xf numFmtId="166" fontId="7" fillId="2" borderId="0" xfId="0" applyNumberFormat="1" applyFont="1" applyFill="1" applyBorder="1" applyAlignment="1" applyProtection="1">
      <alignment horizontal="right" vertical="top"/>
    </xf>
    <xf numFmtId="166" fontId="14" fillId="2" borderId="10" xfId="0" applyNumberFormat="1" applyFont="1" applyFill="1" applyBorder="1" applyAlignment="1" applyProtection="1">
      <alignment horizontal="center" vertical="top"/>
    </xf>
    <xf numFmtId="166" fontId="14" fillId="2" borderId="11" xfId="0" applyNumberFormat="1" applyFont="1" applyFill="1" applyBorder="1" applyAlignment="1" applyProtection="1">
      <alignment horizontal="center" vertical="top"/>
    </xf>
    <xf numFmtId="166" fontId="7" fillId="2" borderId="18" xfId="0" applyNumberFormat="1" applyFont="1" applyFill="1" applyBorder="1" applyAlignment="1" applyProtection="1">
      <alignment horizontal="left" vertical="top"/>
    </xf>
    <xf numFmtId="166" fontId="7" fillId="2" borderId="19" xfId="0" applyNumberFormat="1" applyFont="1" applyFill="1" applyBorder="1" applyAlignment="1" applyProtection="1">
      <alignment horizontal="left" vertical="top"/>
    </xf>
    <xf numFmtId="166" fontId="7" fillId="2" borderId="2" xfId="0" applyNumberFormat="1" applyFont="1" applyFill="1" applyBorder="1" applyAlignment="1" applyProtection="1">
      <alignment horizontal="center" vertical="top"/>
    </xf>
    <xf numFmtId="166" fontId="7" fillId="2" borderId="6" xfId="0" applyNumberFormat="1" applyFont="1" applyFill="1" applyBorder="1" applyAlignment="1" applyProtection="1">
      <alignment horizontal="center" vertical="top"/>
    </xf>
    <xf numFmtId="166" fontId="7" fillId="2" borderId="3" xfId="0" applyNumberFormat="1" applyFont="1" applyFill="1" applyBorder="1" applyAlignment="1" applyProtection="1">
      <alignment horizontal="center" vertical="top"/>
    </xf>
    <xf numFmtId="166" fontId="14" fillId="2" borderId="1" xfId="0" applyNumberFormat="1" applyFont="1" applyFill="1" applyBorder="1" applyAlignment="1" applyProtection="1">
      <alignment horizontal="right" vertical="top"/>
    </xf>
    <xf numFmtId="166" fontId="14" fillId="2" borderId="20" xfId="0" applyNumberFormat="1" applyFont="1" applyFill="1" applyBorder="1" applyAlignment="1" applyProtection="1">
      <alignment horizontal="right" vertical="top"/>
    </xf>
    <xf numFmtId="166" fontId="14" fillId="2" borderId="21" xfId="0" applyNumberFormat="1" applyFont="1" applyFill="1" applyBorder="1" applyAlignment="1" applyProtection="1">
      <alignment horizontal="right" vertical="top"/>
    </xf>
    <xf numFmtId="167" fontId="14" fillId="2" borderId="10" xfId="0" applyNumberFormat="1" applyFont="1" applyFill="1" applyBorder="1" applyAlignment="1" applyProtection="1">
      <alignment horizontal="center" vertical="top"/>
    </xf>
    <xf numFmtId="167" fontId="14" fillId="2" borderId="12" xfId="0" applyNumberFormat="1" applyFont="1" applyFill="1" applyBorder="1" applyAlignment="1" applyProtection="1">
      <alignment horizontal="center" vertical="top"/>
    </xf>
    <xf numFmtId="166" fontId="14" fillId="2" borderId="0" xfId="0" applyNumberFormat="1" applyFont="1" applyFill="1" applyBorder="1" applyAlignment="1" applyProtection="1">
      <alignment horizontal="right" vertical="top"/>
    </xf>
    <xf numFmtId="0" fontId="14" fillId="2" borderId="0" xfId="0" applyNumberFormat="1" applyFont="1" applyFill="1" applyBorder="1" applyAlignment="1" applyProtection="1">
      <alignment horizontal="right" vertical="top"/>
    </xf>
    <xf numFmtId="166" fontId="14" fillId="2" borderId="13" xfId="0" applyNumberFormat="1" applyFont="1" applyFill="1" applyBorder="1" applyAlignment="1" applyProtection="1">
      <alignment horizontal="right" vertical="top"/>
    </xf>
    <xf numFmtId="166" fontId="14" fillId="2" borderId="7" xfId="0" applyNumberFormat="1" applyFont="1" applyFill="1" applyBorder="1" applyAlignment="1" applyProtection="1">
      <alignment horizontal="right" vertical="top"/>
    </xf>
    <xf numFmtId="166" fontId="7" fillId="2" borderId="0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  <color rgb="FF66FFFF"/>
      <color rgb="FFFFFFCC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topLeftCell="A13" zoomScale="130" zoomScaleNormal="100" zoomScaleSheetLayoutView="130" workbookViewId="0">
      <selection activeCell="B15" sqref="B15"/>
    </sheetView>
  </sheetViews>
  <sheetFormatPr defaultRowHeight="12.75" outlineLevelRow="1" outlineLevelCol="1" x14ac:dyDescent="0.25"/>
  <cols>
    <col min="1" max="1" width="4.28515625" style="19" customWidth="1"/>
    <col min="2" max="2" width="60.140625" style="5" customWidth="1"/>
    <col min="3" max="3" width="14.42578125" style="5" customWidth="1"/>
    <col min="4" max="4" width="9.7109375" style="5" customWidth="1"/>
    <col min="5" max="5" width="13.42578125" style="5" customWidth="1"/>
    <col min="6" max="6" width="17.42578125" style="5" customWidth="1"/>
    <col min="7" max="7" width="13" style="5" hidden="1" customWidth="1" outlineLevel="1"/>
    <col min="8" max="8" width="0.42578125" style="5" hidden="1" customWidth="1" outlineLevel="1"/>
    <col min="9" max="9" width="10.42578125" style="5" customWidth="1" collapsed="1"/>
    <col min="10" max="10" width="14" style="5" customWidth="1"/>
    <col min="11" max="11" width="9.140625" style="5"/>
    <col min="12" max="12" width="14.28515625" style="5" bestFit="1" customWidth="1"/>
    <col min="13" max="256" width="9.140625" style="5"/>
    <col min="257" max="257" width="5.140625" style="5" customWidth="1"/>
    <col min="258" max="258" width="56.28515625" style="5" customWidth="1"/>
    <col min="259" max="259" width="22.140625" style="5" customWidth="1"/>
    <col min="260" max="260" width="9.7109375" style="5" customWidth="1"/>
    <col min="261" max="261" width="11" style="5" customWidth="1"/>
    <col min="262" max="262" width="11.28515625" style="5" bestFit="1" customWidth="1"/>
    <col min="263" max="264" width="0" style="5" hidden="1" customWidth="1"/>
    <col min="265" max="265" width="11.7109375" style="5" customWidth="1"/>
    <col min="266" max="266" width="12.7109375" style="5" customWidth="1"/>
    <col min="267" max="267" width="9.140625" style="5"/>
    <col min="268" max="268" width="14.28515625" style="5" bestFit="1" customWidth="1"/>
    <col min="269" max="512" width="9.140625" style="5"/>
    <col min="513" max="513" width="5.140625" style="5" customWidth="1"/>
    <col min="514" max="514" width="56.28515625" style="5" customWidth="1"/>
    <col min="515" max="515" width="22.140625" style="5" customWidth="1"/>
    <col min="516" max="516" width="9.7109375" style="5" customWidth="1"/>
    <col min="517" max="517" width="11" style="5" customWidth="1"/>
    <col min="518" max="518" width="11.28515625" style="5" bestFit="1" customWidth="1"/>
    <col min="519" max="520" width="0" style="5" hidden="1" customWidth="1"/>
    <col min="521" max="521" width="11.7109375" style="5" customWidth="1"/>
    <col min="522" max="522" width="12.7109375" style="5" customWidth="1"/>
    <col min="523" max="523" width="9.140625" style="5"/>
    <col min="524" max="524" width="14.28515625" style="5" bestFit="1" customWidth="1"/>
    <col min="525" max="768" width="9.140625" style="5"/>
    <col min="769" max="769" width="5.140625" style="5" customWidth="1"/>
    <col min="770" max="770" width="56.28515625" style="5" customWidth="1"/>
    <col min="771" max="771" width="22.140625" style="5" customWidth="1"/>
    <col min="772" max="772" width="9.7109375" style="5" customWidth="1"/>
    <col min="773" max="773" width="11" style="5" customWidth="1"/>
    <col min="774" max="774" width="11.28515625" style="5" bestFit="1" customWidth="1"/>
    <col min="775" max="776" width="0" style="5" hidden="1" customWidth="1"/>
    <col min="777" max="777" width="11.7109375" style="5" customWidth="1"/>
    <col min="778" max="778" width="12.7109375" style="5" customWidth="1"/>
    <col min="779" max="779" width="9.140625" style="5"/>
    <col min="780" max="780" width="14.28515625" style="5" bestFit="1" customWidth="1"/>
    <col min="781" max="1024" width="9.140625" style="5"/>
    <col min="1025" max="1025" width="5.140625" style="5" customWidth="1"/>
    <col min="1026" max="1026" width="56.28515625" style="5" customWidth="1"/>
    <col min="1027" max="1027" width="22.140625" style="5" customWidth="1"/>
    <col min="1028" max="1028" width="9.7109375" style="5" customWidth="1"/>
    <col min="1029" max="1029" width="11" style="5" customWidth="1"/>
    <col min="1030" max="1030" width="11.28515625" style="5" bestFit="1" customWidth="1"/>
    <col min="1031" max="1032" width="0" style="5" hidden="1" customWidth="1"/>
    <col min="1033" max="1033" width="11.7109375" style="5" customWidth="1"/>
    <col min="1034" max="1034" width="12.7109375" style="5" customWidth="1"/>
    <col min="1035" max="1035" width="9.140625" style="5"/>
    <col min="1036" max="1036" width="14.28515625" style="5" bestFit="1" customWidth="1"/>
    <col min="1037" max="1280" width="9.140625" style="5"/>
    <col min="1281" max="1281" width="5.140625" style="5" customWidth="1"/>
    <col min="1282" max="1282" width="56.28515625" style="5" customWidth="1"/>
    <col min="1283" max="1283" width="22.140625" style="5" customWidth="1"/>
    <col min="1284" max="1284" width="9.7109375" style="5" customWidth="1"/>
    <col min="1285" max="1285" width="11" style="5" customWidth="1"/>
    <col min="1286" max="1286" width="11.28515625" style="5" bestFit="1" customWidth="1"/>
    <col min="1287" max="1288" width="0" style="5" hidden="1" customWidth="1"/>
    <col min="1289" max="1289" width="11.7109375" style="5" customWidth="1"/>
    <col min="1290" max="1290" width="12.7109375" style="5" customWidth="1"/>
    <col min="1291" max="1291" width="9.140625" style="5"/>
    <col min="1292" max="1292" width="14.28515625" style="5" bestFit="1" customWidth="1"/>
    <col min="1293" max="1536" width="9.140625" style="5"/>
    <col min="1537" max="1537" width="5.140625" style="5" customWidth="1"/>
    <col min="1538" max="1538" width="56.28515625" style="5" customWidth="1"/>
    <col min="1539" max="1539" width="22.140625" style="5" customWidth="1"/>
    <col min="1540" max="1540" width="9.7109375" style="5" customWidth="1"/>
    <col min="1541" max="1541" width="11" style="5" customWidth="1"/>
    <col min="1542" max="1542" width="11.28515625" style="5" bestFit="1" customWidth="1"/>
    <col min="1543" max="1544" width="0" style="5" hidden="1" customWidth="1"/>
    <col min="1545" max="1545" width="11.7109375" style="5" customWidth="1"/>
    <col min="1546" max="1546" width="12.7109375" style="5" customWidth="1"/>
    <col min="1547" max="1547" width="9.140625" style="5"/>
    <col min="1548" max="1548" width="14.28515625" style="5" bestFit="1" customWidth="1"/>
    <col min="1549" max="1792" width="9.140625" style="5"/>
    <col min="1793" max="1793" width="5.140625" style="5" customWidth="1"/>
    <col min="1794" max="1794" width="56.28515625" style="5" customWidth="1"/>
    <col min="1795" max="1795" width="22.140625" style="5" customWidth="1"/>
    <col min="1796" max="1796" width="9.7109375" style="5" customWidth="1"/>
    <col min="1797" max="1797" width="11" style="5" customWidth="1"/>
    <col min="1798" max="1798" width="11.28515625" style="5" bestFit="1" customWidth="1"/>
    <col min="1799" max="1800" width="0" style="5" hidden="1" customWidth="1"/>
    <col min="1801" max="1801" width="11.7109375" style="5" customWidth="1"/>
    <col min="1802" max="1802" width="12.7109375" style="5" customWidth="1"/>
    <col min="1803" max="1803" width="9.140625" style="5"/>
    <col min="1804" max="1804" width="14.28515625" style="5" bestFit="1" customWidth="1"/>
    <col min="1805" max="2048" width="9.140625" style="5"/>
    <col min="2049" max="2049" width="5.140625" style="5" customWidth="1"/>
    <col min="2050" max="2050" width="56.28515625" style="5" customWidth="1"/>
    <col min="2051" max="2051" width="22.140625" style="5" customWidth="1"/>
    <col min="2052" max="2052" width="9.7109375" style="5" customWidth="1"/>
    <col min="2053" max="2053" width="11" style="5" customWidth="1"/>
    <col min="2054" max="2054" width="11.28515625" style="5" bestFit="1" customWidth="1"/>
    <col min="2055" max="2056" width="0" style="5" hidden="1" customWidth="1"/>
    <col min="2057" max="2057" width="11.7109375" style="5" customWidth="1"/>
    <col min="2058" max="2058" width="12.7109375" style="5" customWidth="1"/>
    <col min="2059" max="2059" width="9.140625" style="5"/>
    <col min="2060" max="2060" width="14.28515625" style="5" bestFit="1" customWidth="1"/>
    <col min="2061" max="2304" width="9.140625" style="5"/>
    <col min="2305" max="2305" width="5.140625" style="5" customWidth="1"/>
    <col min="2306" max="2306" width="56.28515625" style="5" customWidth="1"/>
    <col min="2307" max="2307" width="22.140625" style="5" customWidth="1"/>
    <col min="2308" max="2308" width="9.7109375" style="5" customWidth="1"/>
    <col min="2309" max="2309" width="11" style="5" customWidth="1"/>
    <col min="2310" max="2310" width="11.28515625" style="5" bestFit="1" customWidth="1"/>
    <col min="2311" max="2312" width="0" style="5" hidden="1" customWidth="1"/>
    <col min="2313" max="2313" width="11.7109375" style="5" customWidth="1"/>
    <col min="2314" max="2314" width="12.7109375" style="5" customWidth="1"/>
    <col min="2315" max="2315" width="9.140625" style="5"/>
    <col min="2316" max="2316" width="14.28515625" style="5" bestFit="1" customWidth="1"/>
    <col min="2317" max="2560" width="9.140625" style="5"/>
    <col min="2561" max="2561" width="5.140625" style="5" customWidth="1"/>
    <col min="2562" max="2562" width="56.28515625" style="5" customWidth="1"/>
    <col min="2563" max="2563" width="22.140625" style="5" customWidth="1"/>
    <col min="2564" max="2564" width="9.7109375" style="5" customWidth="1"/>
    <col min="2565" max="2565" width="11" style="5" customWidth="1"/>
    <col min="2566" max="2566" width="11.28515625" style="5" bestFit="1" customWidth="1"/>
    <col min="2567" max="2568" width="0" style="5" hidden="1" customWidth="1"/>
    <col min="2569" max="2569" width="11.7109375" style="5" customWidth="1"/>
    <col min="2570" max="2570" width="12.7109375" style="5" customWidth="1"/>
    <col min="2571" max="2571" width="9.140625" style="5"/>
    <col min="2572" max="2572" width="14.28515625" style="5" bestFit="1" customWidth="1"/>
    <col min="2573" max="2816" width="9.140625" style="5"/>
    <col min="2817" max="2817" width="5.140625" style="5" customWidth="1"/>
    <col min="2818" max="2818" width="56.28515625" style="5" customWidth="1"/>
    <col min="2819" max="2819" width="22.140625" style="5" customWidth="1"/>
    <col min="2820" max="2820" width="9.7109375" style="5" customWidth="1"/>
    <col min="2821" max="2821" width="11" style="5" customWidth="1"/>
    <col min="2822" max="2822" width="11.28515625" style="5" bestFit="1" customWidth="1"/>
    <col min="2823" max="2824" width="0" style="5" hidden="1" customWidth="1"/>
    <col min="2825" max="2825" width="11.7109375" style="5" customWidth="1"/>
    <col min="2826" max="2826" width="12.7109375" style="5" customWidth="1"/>
    <col min="2827" max="2827" width="9.140625" style="5"/>
    <col min="2828" max="2828" width="14.28515625" style="5" bestFit="1" customWidth="1"/>
    <col min="2829" max="3072" width="9.140625" style="5"/>
    <col min="3073" max="3073" width="5.140625" style="5" customWidth="1"/>
    <col min="3074" max="3074" width="56.28515625" style="5" customWidth="1"/>
    <col min="3075" max="3075" width="22.140625" style="5" customWidth="1"/>
    <col min="3076" max="3076" width="9.7109375" style="5" customWidth="1"/>
    <col min="3077" max="3077" width="11" style="5" customWidth="1"/>
    <col min="3078" max="3078" width="11.28515625" style="5" bestFit="1" customWidth="1"/>
    <col min="3079" max="3080" width="0" style="5" hidden="1" customWidth="1"/>
    <col min="3081" max="3081" width="11.7109375" style="5" customWidth="1"/>
    <col min="3082" max="3082" width="12.7109375" style="5" customWidth="1"/>
    <col min="3083" max="3083" width="9.140625" style="5"/>
    <col min="3084" max="3084" width="14.28515625" style="5" bestFit="1" customWidth="1"/>
    <col min="3085" max="3328" width="9.140625" style="5"/>
    <col min="3329" max="3329" width="5.140625" style="5" customWidth="1"/>
    <col min="3330" max="3330" width="56.28515625" style="5" customWidth="1"/>
    <col min="3331" max="3331" width="22.140625" style="5" customWidth="1"/>
    <col min="3332" max="3332" width="9.7109375" style="5" customWidth="1"/>
    <col min="3333" max="3333" width="11" style="5" customWidth="1"/>
    <col min="3334" max="3334" width="11.28515625" style="5" bestFit="1" customWidth="1"/>
    <col min="3335" max="3336" width="0" style="5" hidden="1" customWidth="1"/>
    <col min="3337" max="3337" width="11.7109375" style="5" customWidth="1"/>
    <col min="3338" max="3338" width="12.7109375" style="5" customWidth="1"/>
    <col min="3339" max="3339" width="9.140625" style="5"/>
    <col min="3340" max="3340" width="14.28515625" style="5" bestFit="1" customWidth="1"/>
    <col min="3341" max="3584" width="9.140625" style="5"/>
    <col min="3585" max="3585" width="5.140625" style="5" customWidth="1"/>
    <col min="3586" max="3586" width="56.28515625" style="5" customWidth="1"/>
    <col min="3587" max="3587" width="22.140625" style="5" customWidth="1"/>
    <col min="3588" max="3588" width="9.7109375" style="5" customWidth="1"/>
    <col min="3589" max="3589" width="11" style="5" customWidth="1"/>
    <col min="3590" max="3590" width="11.28515625" style="5" bestFit="1" customWidth="1"/>
    <col min="3591" max="3592" width="0" style="5" hidden="1" customWidth="1"/>
    <col min="3593" max="3593" width="11.7109375" style="5" customWidth="1"/>
    <col min="3594" max="3594" width="12.7109375" style="5" customWidth="1"/>
    <col min="3595" max="3595" width="9.140625" style="5"/>
    <col min="3596" max="3596" width="14.28515625" style="5" bestFit="1" customWidth="1"/>
    <col min="3597" max="3840" width="9.140625" style="5"/>
    <col min="3841" max="3841" width="5.140625" style="5" customWidth="1"/>
    <col min="3842" max="3842" width="56.28515625" style="5" customWidth="1"/>
    <col min="3843" max="3843" width="22.140625" style="5" customWidth="1"/>
    <col min="3844" max="3844" width="9.7109375" style="5" customWidth="1"/>
    <col min="3845" max="3845" width="11" style="5" customWidth="1"/>
    <col min="3846" max="3846" width="11.28515625" style="5" bestFit="1" customWidth="1"/>
    <col min="3847" max="3848" width="0" style="5" hidden="1" customWidth="1"/>
    <col min="3849" max="3849" width="11.7109375" style="5" customWidth="1"/>
    <col min="3850" max="3850" width="12.7109375" style="5" customWidth="1"/>
    <col min="3851" max="3851" width="9.140625" style="5"/>
    <col min="3852" max="3852" width="14.28515625" style="5" bestFit="1" customWidth="1"/>
    <col min="3853" max="4096" width="9.140625" style="5"/>
    <col min="4097" max="4097" width="5.140625" style="5" customWidth="1"/>
    <col min="4098" max="4098" width="56.28515625" style="5" customWidth="1"/>
    <col min="4099" max="4099" width="22.140625" style="5" customWidth="1"/>
    <col min="4100" max="4100" width="9.7109375" style="5" customWidth="1"/>
    <col min="4101" max="4101" width="11" style="5" customWidth="1"/>
    <col min="4102" max="4102" width="11.28515625" style="5" bestFit="1" customWidth="1"/>
    <col min="4103" max="4104" width="0" style="5" hidden="1" customWidth="1"/>
    <col min="4105" max="4105" width="11.7109375" style="5" customWidth="1"/>
    <col min="4106" max="4106" width="12.7109375" style="5" customWidth="1"/>
    <col min="4107" max="4107" width="9.140625" style="5"/>
    <col min="4108" max="4108" width="14.28515625" style="5" bestFit="1" customWidth="1"/>
    <col min="4109" max="4352" width="9.140625" style="5"/>
    <col min="4353" max="4353" width="5.140625" style="5" customWidth="1"/>
    <col min="4354" max="4354" width="56.28515625" style="5" customWidth="1"/>
    <col min="4355" max="4355" width="22.140625" style="5" customWidth="1"/>
    <col min="4356" max="4356" width="9.7109375" style="5" customWidth="1"/>
    <col min="4357" max="4357" width="11" style="5" customWidth="1"/>
    <col min="4358" max="4358" width="11.28515625" style="5" bestFit="1" customWidth="1"/>
    <col min="4359" max="4360" width="0" style="5" hidden="1" customWidth="1"/>
    <col min="4361" max="4361" width="11.7109375" style="5" customWidth="1"/>
    <col min="4362" max="4362" width="12.7109375" style="5" customWidth="1"/>
    <col min="4363" max="4363" width="9.140625" style="5"/>
    <col min="4364" max="4364" width="14.28515625" style="5" bestFit="1" customWidth="1"/>
    <col min="4365" max="4608" width="9.140625" style="5"/>
    <col min="4609" max="4609" width="5.140625" style="5" customWidth="1"/>
    <col min="4610" max="4610" width="56.28515625" style="5" customWidth="1"/>
    <col min="4611" max="4611" width="22.140625" style="5" customWidth="1"/>
    <col min="4612" max="4612" width="9.7109375" style="5" customWidth="1"/>
    <col min="4613" max="4613" width="11" style="5" customWidth="1"/>
    <col min="4614" max="4614" width="11.28515625" style="5" bestFit="1" customWidth="1"/>
    <col min="4615" max="4616" width="0" style="5" hidden="1" customWidth="1"/>
    <col min="4617" max="4617" width="11.7109375" style="5" customWidth="1"/>
    <col min="4618" max="4618" width="12.7109375" style="5" customWidth="1"/>
    <col min="4619" max="4619" width="9.140625" style="5"/>
    <col min="4620" max="4620" width="14.28515625" style="5" bestFit="1" customWidth="1"/>
    <col min="4621" max="4864" width="9.140625" style="5"/>
    <col min="4865" max="4865" width="5.140625" style="5" customWidth="1"/>
    <col min="4866" max="4866" width="56.28515625" style="5" customWidth="1"/>
    <col min="4867" max="4867" width="22.140625" style="5" customWidth="1"/>
    <col min="4868" max="4868" width="9.7109375" style="5" customWidth="1"/>
    <col min="4869" max="4869" width="11" style="5" customWidth="1"/>
    <col min="4870" max="4870" width="11.28515625" style="5" bestFit="1" customWidth="1"/>
    <col min="4871" max="4872" width="0" style="5" hidden="1" customWidth="1"/>
    <col min="4873" max="4873" width="11.7109375" style="5" customWidth="1"/>
    <col min="4874" max="4874" width="12.7109375" style="5" customWidth="1"/>
    <col min="4875" max="4875" width="9.140625" style="5"/>
    <col min="4876" max="4876" width="14.28515625" style="5" bestFit="1" customWidth="1"/>
    <col min="4877" max="5120" width="9.140625" style="5"/>
    <col min="5121" max="5121" width="5.140625" style="5" customWidth="1"/>
    <col min="5122" max="5122" width="56.28515625" style="5" customWidth="1"/>
    <col min="5123" max="5123" width="22.140625" style="5" customWidth="1"/>
    <col min="5124" max="5124" width="9.7109375" style="5" customWidth="1"/>
    <col min="5125" max="5125" width="11" style="5" customWidth="1"/>
    <col min="5126" max="5126" width="11.28515625" style="5" bestFit="1" customWidth="1"/>
    <col min="5127" max="5128" width="0" style="5" hidden="1" customWidth="1"/>
    <col min="5129" max="5129" width="11.7109375" style="5" customWidth="1"/>
    <col min="5130" max="5130" width="12.7109375" style="5" customWidth="1"/>
    <col min="5131" max="5131" width="9.140625" style="5"/>
    <col min="5132" max="5132" width="14.28515625" style="5" bestFit="1" customWidth="1"/>
    <col min="5133" max="5376" width="9.140625" style="5"/>
    <col min="5377" max="5377" width="5.140625" style="5" customWidth="1"/>
    <col min="5378" max="5378" width="56.28515625" style="5" customWidth="1"/>
    <col min="5379" max="5379" width="22.140625" style="5" customWidth="1"/>
    <col min="5380" max="5380" width="9.7109375" style="5" customWidth="1"/>
    <col min="5381" max="5381" width="11" style="5" customWidth="1"/>
    <col min="5382" max="5382" width="11.28515625" style="5" bestFit="1" customWidth="1"/>
    <col min="5383" max="5384" width="0" style="5" hidden="1" customWidth="1"/>
    <col min="5385" max="5385" width="11.7109375" style="5" customWidth="1"/>
    <col min="5386" max="5386" width="12.7109375" style="5" customWidth="1"/>
    <col min="5387" max="5387" width="9.140625" style="5"/>
    <col min="5388" max="5388" width="14.28515625" style="5" bestFit="1" customWidth="1"/>
    <col min="5389" max="5632" width="9.140625" style="5"/>
    <col min="5633" max="5633" width="5.140625" style="5" customWidth="1"/>
    <col min="5634" max="5634" width="56.28515625" style="5" customWidth="1"/>
    <col min="5635" max="5635" width="22.140625" style="5" customWidth="1"/>
    <col min="5636" max="5636" width="9.7109375" style="5" customWidth="1"/>
    <col min="5637" max="5637" width="11" style="5" customWidth="1"/>
    <col min="5638" max="5638" width="11.28515625" style="5" bestFit="1" customWidth="1"/>
    <col min="5639" max="5640" width="0" style="5" hidden="1" customWidth="1"/>
    <col min="5641" max="5641" width="11.7109375" style="5" customWidth="1"/>
    <col min="5642" max="5642" width="12.7109375" style="5" customWidth="1"/>
    <col min="5643" max="5643" width="9.140625" style="5"/>
    <col min="5644" max="5644" width="14.28515625" style="5" bestFit="1" customWidth="1"/>
    <col min="5645" max="5888" width="9.140625" style="5"/>
    <col min="5889" max="5889" width="5.140625" style="5" customWidth="1"/>
    <col min="5890" max="5890" width="56.28515625" style="5" customWidth="1"/>
    <col min="5891" max="5891" width="22.140625" style="5" customWidth="1"/>
    <col min="5892" max="5892" width="9.7109375" style="5" customWidth="1"/>
    <col min="5893" max="5893" width="11" style="5" customWidth="1"/>
    <col min="5894" max="5894" width="11.28515625" style="5" bestFit="1" customWidth="1"/>
    <col min="5895" max="5896" width="0" style="5" hidden="1" customWidth="1"/>
    <col min="5897" max="5897" width="11.7109375" style="5" customWidth="1"/>
    <col min="5898" max="5898" width="12.7109375" style="5" customWidth="1"/>
    <col min="5899" max="5899" width="9.140625" style="5"/>
    <col min="5900" max="5900" width="14.28515625" style="5" bestFit="1" customWidth="1"/>
    <col min="5901" max="6144" width="9.140625" style="5"/>
    <col min="6145" max="6145" width="5.140625" style="5" customWidth="1"/>
    <col min="6146" max="6146" width="56.28515625" style="5" customWidth="1"/>
    <col min="6147" max="6147" width="22.140625" style="5" customWidth="1"/>
    <col min="6148" max="6148" width="9.7109375" style="5" customWidth="1"/>
    <col min="6149" max="6149" width="11" style="5" customWidth="1"/>
    <col min="6150" max="6150" width="11.28515625" style="5" bestFit="1" customWidth="1"/>
    <col min="6151" max="6152" width="0" style="5" hidden="1" customWidth="1"/>
    <col min="6153" max="6153" width="11.7109375" style="5" customWidth="1"/>
    <col min="6154" max="6154" width="12.7109375" style="5" customWidth="1"/>
    <col min="6155" max="6155" width="9.140625" style="5"/>
    <col min="6156" max="6156" width="14.28515625" style="5" bestFit="1" customWidth="1"/>
    <col min="6157" max="6400" width="9.140625" style="5"/>
    <col min="6401" max="6401" width="5.140625" style="5" customWidth="1"/>
    <col min="6402" max="6402" width="56.28515625" style="5" customWidth="1"/>
    <col min="6403" max="6403" width="22.140625" style="5" customWidth="1"/>
    <col min="6404" max="6404" width="9.7109375" style="5" customWidth="1"/>
    <col min="6405" max="6405" width="11" style="5" customWidth="1"/>
    <col min="6406" max="6406" width="11.28515625" style="5" bestFit="1" customWidth="1"/>
    <col min="6407" max="6408" width="0" style="5" hidden="1" customWidth="1"/>
    <col min="6409" max="6409" width="11.7109375" style="5" customWidth="1"/>
    <col min="6410" max="6410" width="12.7109375" style="5" customWidth="1"/>
    <col min="6411" max="6411" width="9.140625" style="5"/>
    <col min="6412" max="6412" width="14.28515625" style="5" bestFit="1" customWidth="1"/>
    <col min="6413" max="6656" width="9.140625" style="5"/>
    <col min="6657" max="6657" width="5.140625" style="5" customWidth="1"/>
    <col min="6658" max="6658" width="56.28515625" style="5" customWidth="1"/>
    <col min="6659" max="6659" width="22.140625" style="5" customWidth="1"/>
    <col min="6660" max="6660" width="9.7109375" style="5" customWidth="1"/>
    <col min="6661" max="6661" width="11" style="5" customWidth="1"/>
    <col min="6662" max="6662" width="11.28515625" style="5" bestFit="1" customWidth="1"/>
    <col min="6663" max="6664" width="0" style="5" hidden="1" customWidth="1"/>
    <col min="6665" max="6665" width="11.7109375" style="5" customWidth="1"/>
    <col min="6666" max="6666" width="12.7109375" style="5" customWidth="1"/>
    <col min="6667" max="6667" width="9.140625" style="5"/>
    <col min="6668" max="6668" width="14.28515625" style="5" bestFit="1" customWidth="1"/>
    <col min="6669" max="6912" width="9.140625" style="5"/>
    <col min="6913" max="6913" width="5.140625" style="5" customWidth="1"/>
    <col min="6914" max="6914" width="56.28515625" style="5" customWidth="1"/>
    <col min="6915" max="6915" width="22.140625" style="5" customWidth="1"/>
    <col min="6916" max="6916" width="9.7109375" style="5" customWidth="1"/>
    <col min="6917" max="6917" width="11" style="5" customWidth="1"/>
    <col min="6918" max="6918" width="11.28515625" style="5" bestFit="1" customWidth="1"/>
    <col min="6919" max="6920" width="0" style="5" hidden="1" customWidth="1"/>
    <col min="6921" max="6921" width="11.7109375" style="5" customWidth="1"/>
    <col min="6922" max="6922" width="12.7109375" style="5" customWidth="1"/>
    <col min="6923" max="6923" width="9.140625" style="5"/>
    <col min="6924" max="6924" width="14.28515625" style="5" bestFit="1" customWidth="1"/>
    <col min="6925" max="7168" width="9.140625" style="5"/>
    <col min="7169" max="7169" width="5.140625" style="5" customWidth="1"/>
    <col min="7170" max="7170" width="56.28515625" style="5" customWidth="1"/>
    <col min="7171" max="7171" width="22.140625" style="5" customWidth="1"/>
    <col min="7172" max="7172" width="9.7109375" style="5" customWidth="1"/>
    <col min="7173" max="7173" width="11" style="5" customWidth="1"/>
    <col min="7174" max="7174" width="11.28515625" style="5" bestFit="1" customWidth="1"/>
    <col min="7175" max="7176" width="0" style="5" hidden="1" customWidth="1"/>
    <col min="7177" max="7177" width="11.7109375" style="5" customWidth="1"/>
    <col min="7178" max="7178" width="12.7109375" style="5" customWidth="1"/>
    <col min="7179" max="7179" width="9.140625" style="5"/>
    <col min="7180" max="7180" width="14.28515625" style="5" bestFit="1" customWidth="1"/>
    <col min="7181" max="7424" width="9.140625" style="5"/>
    <col min="7425" max="7425" width="5.140625" style="5" customWidth="1"/>
    <col min="7426" max="7426" width="56.28515625" style="5" customWidth="1"/>
    <col min="7427" max="7427" width="22.140625" style="5" customWidth="1"/>
    <col min="7428" max="7428" width="9.7109375" style="5" customWidth="1"/>
    <col min="7429" max="7429" width="11" style="5" customWidth="1"/>
    <col min="7430" max="7430" width="11.28515625" style="5" bestFit="1" customWidth="1"/>
    <col min="7431" max="7432" width="0" style="5" hidden="1" customWidth="1"/>
    <col min="7433" max="7433" width="11.7109375" style="5" customWidth="1"/>
    <col min="7434" max="7434" width="12.7109375" style="5" customWidth="1"/>
    <col min="7435" max="7435" width="9.140625" style="5"/>
    <col min="7436" max="7436" width="14.28515625" style="5" bestFit="1" customWidth="1"/>
    <col min="7437" max="7680" width="9.140625" style="5"/>
    <col min="7681" max="7681" width="5.140625" style="5" customWidth="1"/>
    <col min="7682" max="7682" width="56.28515625" style="5" customWidth="1"/>
    <col min="7683" max="7683" width="22.140625" style="5" customWidth="1"/>
    <col min="7684" max="7684" width="9.7109375" style="5" customWidth="1"/>
    <col min="7685" max="7685" width="11" style="5" customWidth="1"/>
    <col min="7686" max="7686" width="11.28515625" style="5" bestFit="1" customWidth="1"/>
    <col min="7687" max="7688" width="0" style="5" hidden="1" customWidth="1"/>
    <col min="7689" max="7689" width="11.7109375" style="5" customWidth="1"/>
    <col min="7690" max="7690" width="12.7109375" style="5" customWidth="1"/>
    <col min="7691" max="7691" width="9.140625" style="5"/>
    <col min="7692" max="7692" width="14.28515625" style="5" bestFit="1" customWidth="1"/>
    <col min="7693" max="7936" width="9.140625" style="5"/>
    <col min="7937" max="7937" width="5.140625" style="5" customWidth="1"/>
    <col min="7938" max="7938" width="56.28515625" style="5" customWidth="1"/>
    <col min="7939" max="7939" width="22.140625" style="5" customWidth="1"/>
    <col min="7940" max="7940" width="9.7109375" style="5" customWidth="1"/>
    <col min="7941" max="7941" width="11" style="5" customWidth="1"/>
    <col min="7942" max="7942" width="11.28515625" style="5" bestFit="1" customWidth="1"/>
    <col min="7943" max="7944" width="0" style="5" hidden="1" customWidth="1"/>
    <col min="7945" max="7945" width="11.7109375" style="5" customWidth="1"/>
    <col min="7946" max="7946" width="12.7109375" style="5" customWidth="1"/>
    <col min="7947" max="7947" width="9.140625" style="5"/>
    <col min="7948" max="7948" width="14.28515625" style="5" bestFit="1" customWidth="1"/>
    <col min="7949" max="8192" width="9.140625" style="5"/>
    <col min="8193" max="8193" width="5.140625" style="5" customWidth="1"/>
    <col min="8194" max="8194" width="56.28515625" style="5" customWidth="1"/>
    <col min="8195" max="8195" width="22.140625" style="5" customWidth="1"/>
    <col min="8196" max="8196" width="9.7109375" style="5" customWidth="1"/>
    <col min="8197" max="8197" width="11" style="5" customWidth="1"/>
    <col min="8198" max="8198" width="11.28515625" style="5" bestFit="1" customWidth="1"/>
    <col min="8199" max="8200" width="0" style="5" hidden="1" customWidth="1"/>
    <col min="8201" max="8201" width="11.7109375" style="5" customWidth="1"/>
    <col min="8202" max="8202" width="12.7109375" style="5" customWidth="1"/>
    <col min="8203" max="8203" width="9.140625" style="5"/>
    <col min="8204" max="8204" width="14.28515625" style="5" bestFit="1" customWidth="1"/>
    <col min="8205" max="8448" width="9.140625" style="5"/>
    <col min="8449" max="8449" width="5.140625" style="5" customWidth="1"/>
    <col min="8450" max="8450" width="56.28515625" style="5" customWidth="1"/>
    <col min="8451" max="8451" width="22.140625" style="5" customWidth="1"/>
    <col min="8452" max="8452" width="9.7109375" style="5" customWidth="1"/>
    <col min="8453" max="8453" width="11" style="5" customWidth="1"/>
    <col min="8454" max="8454" width="11.28515625" style="5" bestFit="1" customWidth="1"/>
    <col min="8455" max="8456" width="0" style="5" hidden="1" customWidth="1"/>
    <col min="8457" max="8457" width="11.7109375" style="5" customWidth="1"/>
    <col min="8458" max="8458" width="12.7109375" style="5" customWidth="1"/>
    <col min="8459" max="8459" width="9.140625" style="5"/>
    <col min="8460" max="8460" width="14.28515625" style="5" bestFit="1" customWidth="1"/>
    <col min="8461" max="8704" width="9.140625" style="5"/>
    <col min="8705" max="8705" width="5.140625" style="5" customWidth="1"/>
    <col min="8706" max="8706" width="56.28515625" style="5" customWidth="1"/>
    <col min="8707" max="8707" width="22.140625" style="5" customWidth="1"/>
    <col min="8708" max="8708" width="9.7109375" style="5" customWidth="1"/>
    <col min="8709" max="8709" width="11" style="5" customWidth="1"/>
    <col min="8710" max="8710" width="11.28515625" style="5" bestFit="1" customWidth="1"/>
    <col min="8711" max="8712" width="0" style="5" hidden="1" customWidth="1"/>
    <col min="8713" max="8713" width="11.7109375" style="5" customWidth="1"/>
    <col min="8714" max="8714" width="12.7109375" style="5" customWidth="1"/>
    <col min="8715" max="8715" width="9.140625" style="5"/>
    <col min="8716" max="8716" width="14.28515625" style="5" bestFit="1" customWidth="1"/>
    <col min="8717" max="8960" width="9.140625" style="5"/>
    <col min="8961" max="8961" width="5.140625" style="5" customWidth="1"/>
    <col min="8962" max="8962" width="56.28515625" style="5" customWidth="1"/>
    <col min="8963" max="8963" width="22.140625" style="5" customWidth="1"/>
    <col min="8964" max="8964" width="9.7109375" style="5" customWidth="1"/>
    <col min="8965" max="8965" width="11" style="5" customWidth="1"/>
    <col min="8966" max="8966" width="11.28515625" style="5" bestFit="1" customWidth="1"/>
    <col min="8967" max="8968" width="0" style="5" hidden="1" customWidth="1"/>
    <col min="8969" max="8969" width="11.7109375" style="5" customWidth="1"/>
    <col min="8970" max="8970" width="12.7109375" style="5" customWidth="1"/>
    <col min="8971" max="8971" width="9.140625" style="5"/>
    <col min="8972" max="8972" width="14.28515625" style="5" bestFit="1" customWidth="1"/>
    <col min="8973" max="9216" width="9.140625" style="5"/>
    <col min="9217" max="9217" width="5.140625" style="5" customWidth="1"/>
    <col min="9218" max="9218" width="56.28515625" style="5" customWidth="1"/>
    <col min="9219" max="9219" width="22.140625" style="5" customWidth="1"/>
    <col min="9220" max="9220" width="9.7109375" style="5" customWidth="1"/>
    <col min="9221" max="9221" width="11" style="5" customWidth="1"/>
    <col min="9222" max="9222" width="11.28515625" style="5" bestFit="1" customWidth="1"/>
    <col min="9223" max="9224" width="0" style="5" hidden="1" customWidth="1"/>
    <col min="9225" max="9225" width="11.7109375" style="5" customWidth="1"/>
    <col min="9226" max="9226" width="12.7109375" style="5" customWidth="1"/>
    <col min="9227" max="9227" width="9.140625" style="5"/>
    <col min="9228" max="9228" width="14.28515625" style="5" bestFit="1" customWidth="1"/>
    <col min="9229" max="9472" width="9.140625" style="5"/>
    <col min="9473" max="9473" width="5.140625" style="5" customWidth="1"/>
    <col min="9474" max="9474" width="56.28515625" style="5" customWidth="1"/>
    <col min="9475" max="9475" width="22.140625" style="5" customWidth="1"/>
    <col min="9476" max="9476" width="9.7109375" style="5" customWidth="1"/>
    <col min="9477" max="9477" width="11" style="5" customWidth="1"/>
    <col min="9478" max="9478" width="11.28515625" style="5" bestFit="1" customWidth="1"/>
    <col min="9479" max="9480" width="0" style="5" hidden="1" customWidth="1"/>
    <col min="9481" max="9481" width="11.7109375" style="5" customWidth="1"/>
    <col min="9482" max="9482" width="12.7109375" style="5" customWidth="1"/>
    <col min="9483" max="9483" width="9.140625" style="5"/>
    <col min="9484" max="9484" width="14.28515625" style="5" bestFit="1" customWidth="1"/>
    <col min="9485" max="9728" width="9.140625" style="5"/>
    <col min="9729" max="9729" width="5.140625" style="5" customWidth="1"/>
    <col min="9730" max="9730" width="56.28515625" style="5" customWidth="1"/>
    <col min="9731" max="9731" width="22.140625" style="5" customWidth="1"/>
    <col min="9732" max="9732" width="9.7109375" style="5" customWidth="1"/>
    <col min="9733" max="9733" width="11" style="5" customWidth="1"/>
    <col min="9734" max="9734" width="11.28515625" style="5" bestFit="1" customWidth="1"/>
    <col min="9735" max="9736" width="0" style="5" hidden="1" customWidth="1"/>
    <col min="9737" max="9737" width="11.7109375" style="5" customWidth="1"/>
    <col min="9738" max="9738" width="12.7109375" style="5" customWidth="1"/>
    <col min="9739" max="9739" width="9.140625" style="5"/>
    <col min="9740" max="9740" width="14.28515625" style="5" bestFit="1" customWidth="1"/>
    <col min="9741" max="9984" width="9.140625" style="5"/>
    <col min="9985" max="9985" width="5.140625" style="5" customWidth="1"/>
    <col min="9986" max="9986" width="56.28515625" style="5" customWidth="1"/>
    <col min="9987" max="9987" width="22.140625" style="5" customWidth="1"/>
    <col min="9988" max="9988" width="9.7109375" style="5" customWidth="1"/>
    <col min="9989" max="9989" width="11" style="5" customWidth="1"/>
    <col min="9990" max="9990" width="11.28515625" style="5" bestFit="1" customWidth="1"/>
    <col min="9991" max="9992" width="0" style="5" hidden="1" customWidth="1"/>
    <col min="9993" max="9993" width="11.7109375" style="5" customWidth="1"/>
    <col min="9994" max="9994" width="12.7109375" style="5" customWidth="1"/>
    <col min="9995" max="9995" width="9.140625" style="5"/>
    <col min="9996" max="9996" width="14.28515625" style="5" bestFit="1" customWidth="1"/>
    <col min="9997" max="10240" width="9.140625" style="5"/>
    <col min="10241" max="10241" width="5.140625" style="5" customWidth="1"/>
    <col min="10242" max="10242" width="56.28515625" style="5" customWidth="1"/>
    <col min="10243" max="10243" width="22.140625" style="5" customWidth="1"/>
    <col min="10244" max="10244" width="9.7109375" style="5" customWidth="1"/>
    <col min="10245" max="10245" width="11" style="5" customWidth="1"/>
    <col min="10246" max="10246" width="11.28515625" style="5" bestFit="1" customWidth="1"/>
    <col min="10247" max="10248" width="0" style="5" hidden="1" customWidth="1"/>
    <col min="10249" max="10249" width="11.7109375" style="5" customWidth="1"/>
    <col min="10250" max="10250" width="12.7109375" style="5" customWidth="1"/>
    <col min="10251" max="10251" width="9.140625" style="5"/>
    <col min="10252" max="10252" width="14.28515625" style="5" bestFit="1" customWidth="1"/>
    <col min="10253" max="10496" width="9.140625" style="5"/>
    <col min="10497" max="10497" width="5.140625" style="5" customWidth="1"/>
    <col min="10498" max="10498" width="56.28515625" style="5" customWidth="1"/>
    <col min="10499" max="10499" width="22.140625" style="5" customWidth="1"/>
    <col min="10500" max="10500" width="9.7109375" style="5" customWidth="1"/>
    <col min="10501" max="10501" width="11" style="5" customWidth="1"/>
    <col min="10502" max="10502" width="11.28515625" style="5" bestFit="1" customWidth="1"/>
    <col min="10503" max="10504" width="0" style="5" hidden="1" customWidth="1"/>
    <col min="10505" max="10505" width="11.7109375" style="5" customWidth="1"/>
    <col min="10506" max="10506" width="12.7109375" style="5" customWidth="1"/>
    <col min="10507" max="10507" width="9.140625" style="5"/>
    <col min="10508" max="10508" width="14.28515625" style="5" bestFit="1" customWidth="1"/>
    <col min="10509" max="10752" width="9.140625" style="5"/>
    <col min="10753" max="10753" width="5.140625" style="5" customWidth="1"/>
    <col min="10754" max="10754" width="56.28515625" style="5" customWidth="1"/>
    <col min="10755" max="10755" width="22.140625" style="5" customWidth="1"/>
    <col min="10756" max="10756" width="9.7109375" style="5" customWidth="1"/>
    <col min="10757" max="10757" width="11" style="5" customWidth="1"/>
    <col min="10758" max="10758" width="11.28515625" style="5" bestFit="1" customWidth="1"/>
    <col min="10759" max="10760" width="0" style="5" hidden="1" customWidth="1"/>
    <col min="10761" max="10761" width="11.7109375" style="5" customWidth="1"/>
    <col min="10762" max="10762" width="12.7109375" style="5" customWidth="1"/>
    <col min="10763" max="10763" width="9.140625" style="5"/>
    <col min="10764" max="10764" width="14.28515625" style="5" bestFit="1" customWidth="1"/>
    <col min="10765" max="11008" width="9.140625" style="5"/>
    <col min="11009" max="11009" width="5.140625" style="5" customWidth="1"/>
    <col min="11010" max="11010" width="56.28515625" style="5" customWidth="1"/>
    <col min="11011" max="11011" width="22.140625" style="5" customWidth="1"/>
    <col min="11012" max="11012" width="9.7109375" style="5" customWidth="1"/>
    <col min="11013" max="11013" width="11" style="5" customWidth="1"/>
    <col min="11014" max="11014" width="11.28515625" style="5" bestFit="1" customWidth="1"/>
    <col min="11015" max="11016" width="0" style="5" hidden="1" customWidth="1"/>
    <col min="11017" max="11017" width="11.7109375" style="5" customWidth="1"/>
    <col min="11018" max="11018" width="12.7109375" style="5" customWidth="1"/>
    <col min="11019" max="11019" width="9.140625" style="5"/>
    <col min="11020" max="11020" width="14.28515625" style="5" bestFit="1" customWidth="1"/>
    <col min="11021" max="11264" width="9.140625" style="5"/>
    <col min="11265" max="11265" width="5.140625" style="5" customWidth="1"/>
    <col min="11266" max="11266" width="56.28515625" style="5" customWidth="1"/>
    <col min="11267" max="11267" width="22.140625" style="5" customWidth="1"/>
    <col min="11268" max="11268" width="9.7109375" style="5" customWidth="1"/>
    <col min="11269" max="11269" width="11" style="5" customWidth="1"/>
    <col min="11270" max="11270" width="11.28515625" style="5" bestFit="1" customWidth="1"/>
    <col min="11271" max="11272" width="0" style="5" hidden="1" customWidth="1"/>
    <col min="11273" max="11273" width="11.7109375" style="5" customWidth="1"/>
    <col min="11274" max="11274" width="12.7109375" style="5" customWidth="1"/>
    <col min="11275" max="11275" width="9.140625" style="5"/>
    <col min="11276" max="11276" width="14.28515625" style="5" bestFit="1" customWidth="1"/>
    <col min="11277" max="11520" width="9.140625" style="5"/>
    <col min="11521" max="11521" width="5.140625" style="5" customWidth="1"/>
    <col min="11522" max="11522" width="56.28515625" style="5" customWidth="1"/>
    <col min="11523" max="11523" width="22.140625" style="5" customWidth="1"/>
    <col min="11524" max="11524" width="9.7109375" style="5" customWidth="1"/>
    <col min="11525" max="11525" width="11" style="5" customWidth="1"/>
    <col min="11526" max="11526" width="11.28515625" style="5" bestFit="1" customWidth="1"/>
    <col min="11527" max="11528" width="0" style="5" hidden="1" customWidth="1"/>
    <col min="11529" max="11529" width="11.7109375" style="5" customWidth="1"/>
    <col min="11530" max="11530" width="12.7109375" style="5" customWidth="1"/>
    <col min="11531" max="11531" width="9.140625" style="5"/>
    <col min="11532" max="11532" width="14.28515625" style="5" bestFit="1" customWidth="1"/>
    <col min="11533" max="11776" width="9.140625" style="5"/>
    <col min="11777" max="11777" width="5.140625" style="5" customWidth="1"/>
    <col min="11778" max="11778" width="56.28515625" style="5" customWidth="1"/>
    <col min="11779" max="11779" width="22.140625" style="5" customWidth="1"/>
    <col min="11780" max="11780" width="9.7109375" style="5" customWidth="1"/>
    <col min="11781" max="11781" width="11" style="5" customWidth="1"/>
    <col min="11782" max="11782" width="11.28515625" style="5" bestFit="1" customWidth="1"/>
    <col min="11783" max="11784" width="0" style="5" hidden="1" customWidth="1"/>
    <col min="11785" max="11785" width="11.7109375" style="5" customWidth="1"/>
    <col min="11786" max="11786" width="12.7109375" style="5" customWidth="1"/>
    <col min="11787" max="11787" width="9.140625" style="5"/>
    <col min="11788" max="11788" width="14.28515625" style="5" bestFit="1" customWidth="1"/>
    <col min="11789" max="12032" width="9.140625" style="5"/>
    <col min="12033" max="12033" width="5.140625" style="5" customWidth="1"/>
    <col min="12034" max="12034" width="56.28515625" style="5" customWidth="1"/>
    <col min="12035" max="12035" width="22.140625" style="5" customWidth="1"/>
    <col min="12036" max="12036" width="9.7109375" style="5" customWidth="1"/>
    <col min="12037" max="12037" width="11" style="5" customWidth="1"/>
    <col min="12038" max="12038" width="11.28515625" style="5" bestFit="1" customWidth="1"/>
    <col min="12039" max="12040" width="0" style="5" hidden="1" customWidth="1"/>
    <col min="12041" max="12041" width="11.7109375" style="5" customWidth="1"/>
    <col min="12042" max="12042" width="12.7109375" style="5" customWidth="1"/>
    <col min="12043" max="12043" width="9.140625" style="5"/>
    <col min="12044" max="12044" width="14.28515625" style="5" bestFit="1" customWidth="1"/>
    <col min="12045" max="12288" width="9.140625" style="5"/>
    <col min="12289" max="12289" width="5.140625" style="5" customWidth="1"/>
    <col min="12290" max="12290" width="56.28515625" style="5" customWidth="1"/>
    <col min="12291" max="12291" width="22.140625" style="5" customWidth="1"/>
    <col min="12292" max="12292" width="9.7109375" style="5" customWidth="1"/>
    <col min="12293" max="12293" width="11" style="5" customWidth="1"/>
    <col min="12294" max="12294" width="11.28515625" style="5" bestFit="1" customWidth="1"/>
    <col min="12295" max="12296" width="0" style="5" hidden="1" customWidth="1"/>
    <col min="12297" max="12297" width="11.7109375" style="5" customWidth="1"/>
    <col min="12298" max="12298" width="12.7109375" style="5" customWidth="1"/>
    <col min="12299" max="12299" width="9.140625" style="5"/>
    <col min="12300" max="12300" width="14.28515625" style="5" bestFit="1" customWidth="1"/>
    <col min="12301" max="12544" width="9.140625" style="5"/>
    <col min="12545" max="12545" width="5.140625" style="5" customWidth="1"/>
    <col min="12546" max="12546" width="56.28515625" style="5" customWidth="1"/>
    <col min="12547" max="12547" width="22.140625" style="5" customWidth="1"/>
    <col min="12548" max="12548" width="9.7109375" style="5" customWidth="1"/>
    <col min="12549" max="12549" width="11" style="5" customWidth="1"/>
    <col min="12550" max="12550" width="11.28515625" style="5" bestFit="1" customWidth="1"/>
    <col min="12551" max="12552" width="0" style="5" hidden="1" customWidth="1"/>
    <col min="12553" max="12553" width="11.7109375" style="5" customWidth="1"/>
    <col min="12554" max="12554" width="12.7109375" style="5" customWidth="1"/>
    <col min="12555" max="12555" width="9.140625" style="5"/>
    <col min="12556" max="12556" width="14.28515625" style="5" bestFit="1" customWidth="1"/>
    <col min="12557" max="12800" width="9.140625" style="5"/>
    <col min="12801" max="12801" width="5.140625" style="5" customWidth="1"/>
    <col min="12802" max="12802" width="56.28515625" style="5" customWidth="1"/>
    <col min="12803" max="12803" width="22.140625" style="5" customWidth="1"/>
    <col min="12804" max="12804" width="9.7109375" style="5" customWidth="1"/>
    <col min="12805" max="12805" width="11" style="5" customWidth="1"/>
    <col min="12806" max="12806" width="11.28515625" style="5" bestFit="1" customWidth="1"/>
    <col min="12807" max="12808" width="0" style="5" hidden="1" customWidth="1"/>
    <col min="12809" max="12809" width="11.7109375" style="5" customWidth="1"/>
    <col min="12810" max="12810" width="12.7109375" style="5" customWidth="1"/>
    <col min="12811" max="12811" width="9.140625" style="5"/>
    <col min="12812" max="12812" width="14.28515625" style="5" bestFit="1" customWidth="1"/>
    <col min="12813" max="13056" width="9.140625" style="5"/>
    <col min="13057" max="13057" width="5.140625" style="5" customWidth="1"/>
    <col min="13058" max="13058" width="56.28515625" style="5" customWidth="1"/>
    <col min="13059" max="13059" width="22.140625" style="5" customWidth="1"/>
    <col min="13060" max="13060" width="9.7109375" style="5" customWidth="1"/>
    <col min="13061" max="13061" width="11" style="5" customWidth="1"/>
    <col min="13062" max="13062" width="11.28515625" style="5" bestFit="1" customWidth="1"/>
    <col min="13063" max="13064" width="0" style="5" hidden="1" customWidth="1"/>
    <col min="13065" max="13065" width="11.7109375" style="5" customWidth="1"/>
    <col min="13066" max="13066" width="12.7109375" style="5" customWidth="1"/>
    <col min="13067" max="13067" width="9.140625" style="5"/>
    <col min="13068" max="13068" width="14.28515625" style="5" bestFit="1" customWidth="1"/>
    <col min="13069" max="13312" width="9.140625" style="5"/>
    <col min="13313" max="13313" width="5.140625" style="5" customWidth="1"/>
    <col min="13314" max="13314" width="56.28515625" style="5" customWidth="1"/>
    <col min="13315" max="13315" width="22.140625" style="5" customWidth="1"/>
    <col min="13316" max="13316" width="9.7109375" style="5" customWidth="1"/>
    <col min="13317" max="13317" width="11" style="5" customWidth="1"/>
    <col min="13318" max="13318" width="11.28515625" style="5" bestFit="1" customWidth="1"/>
    <col min="13319" max="13320" width="0" style="5" hidden="1" customWidth="1"/>
    <col min="13321" max="13321" width="11.7109375" style="5" customWidth="1"/>
    <col min="13322" max="13322" width="12.7109375" style="5" customWidth="1"/>
    <col min="13323" max="13323" width="9.140625" style="5"/>
    <col min="13324" max="13324" width="14.28515625" style="5" bestFit="1" customWidth="1"/>
    <col min="13325" max="13568" width="9.140625" style="5"/>
    <col min="13569" max="13569" width="5.140625" style="5" customWidth="1"/>
    <col min="13570" max="13570" width="56.28515625" style="5" customWidth="1"/>
    <col min="13571" max="13571" width="22.140625" style="5" customWidth="1"/>
    <col min="13572" max="13572" width="9.7109375" style="5" customWidth="1"/>
    <col min="13573" max="13573" width="11" style="5" customWidth="1"/>
    <col min="13574" max="13574" width="11.28515625" style="5" bestFit="1" customWidth="1"/>
    <col min="13575" max="13576" width="0" style="5" hidden="1" customWidth="1"/>
    <col min="13577" max="13577" width="11.7109375" style="5" customWidth="1"/>
    <col min="13578" max="13578" width="12.7109375" style="5" customWidth="1"/>
    <col min="13579" max="13579" width="9.140625" style="5"/>
    <col min="13580" max="13580" width="14.28515625" style="5" bestFit="1" customWidth="1"/>
    <col min="13581" max="13824" width="9.140625" style="5"/>
    <col min="13825" max="13825" width="5.140625" style="5" customWidth="1"/>
    <col min="13826" max="13826" width="56.28515625" style="5" customWidth="1"/>
    <col min="13827" max="13827" width="22.140625" style="5" customWidth="1"/>
    <col min="13828" max="13828" width="9.7109375" style="5" customWidth="1"/>
    <col min="13829" max="13829" width="11" style="5" customWidth="1"/>
    <col min="13830" max="13830" width="11.28515625" style="5" bestFit="1" customWidth="1"/>
    <col min="13831" max="13832" width="0" style="5" hidden="1" customWidth="1"/>
    <col min="13833" max="13833" width="11.7109375" style="5" customWidth="1"/>
    <col min="13834" max="13834" width="12.7109375" style="5" customWidth="1"/>
    <col min="13835" max="13835" width="9.140625" style="5"/>
    <col min="13836" max="13836" width="14.28515625" style="5" bestFit="1" customWidth="1"/>
    <col min="13837" max="14080" width="9.140625" style="5"/>
    <col min="14081" max="14081" width="5.140625" style="5" customWidth="1"/>
    <col min="14082" max="14082" width="56.28515625" style="5" customWidth="1"/>
    <col min="14083" max="14083" width="22.140625" style="5" customWidth="1"/>
    <col min="14084" max="14084" width="9.7109375" style="5" customWidth="1"/>
    <col min="14085" max="14085" width="11" style="5" customWidth="1"/>
    <col min="14086" max="14086" width="11.28515625" style="5" bestFit="1" customWidth="1"/>
    <col min="14087" max="14088" width="0" style="5" hidden="1" customWidth="1"/>
    <col min="14089" max="14089" width="11.7109375" style="5" customWidth="1"/>
    <col min="14090" max="14090" width="12.7109375" style="5" customWidth="1"/>
    <col min="14091" max="14091" width="9.140625" style="5"/>
    <col min="14092" max="14092" width="14.28515625" style="5" bestFit="1" customWidth="1"/>
    <col min="14093" max="14336" width="9.140625" style="5"/>
    <col min="14337" max="14337" width="5.140625" style="5" customWidth="1"/>
    <col min="14338" max="14338" width="56.28515625" style="5" customWidth="1"/>
    <col min="14339" max="14339" width="22.140625" style="5" customWidth="1"/>
    <col min="14340" max="14340" width="9.7109375" style="5" customWidth="1"/>
    <col min="14341" max="14341" width="11" style="5" customWidth="1"/>
    <col min="14342" max="14342" width="11.28515625" style="5" bestFit="1" customWidth="1"/>
    <col min="14343" max="14344" width="0" style="5" hidden="1" customWidth="1"/>
    <col min="14345" max="14345" width="11.7109375" style="5" customWidth="1"/>
    <col min="14346" max="14346" width="12.7109375" style="5" customWidth="1"/>
    <col min="14347" max="14347" width="9.140625" style="5"/>
    <col min="14348" max="14348" width="14.28515625" style="5" bestFit="1" customWidth="1"/>
    <col min="14349" max="14592" width="9.140625" style="5"/>
    <col min="14593" max="14593" width="5.140625" style="5" customWidth="1"/>
    <col min="14594" max="14594" width="56.28515625" style="5" customWidth="1"/>
    <col min="14595" max="14595" width="22.140625" style="5" customWidth="1"/>
    <col min="14596" max="14596" width="9.7109375" style="5" customWidth="1"/>
    <col min="14597" max="14597" width="11" style="5" customWidth="1"/>
    <col min="14598" max="14598" width="11.28515625" style="5" bestFit="1" customWidth="1"/>
    <col min="14599" max="14600" width="0" style="5" hidden="1" customWidth="1"/>
    <col min="14601" max="14601" width="11.7109375" style="5" customWidth="1"/>
    <col min="14602" max="14602" width="12.7109375" style="5" customWidth="1"/>
    <col min="14603" max="14603" width="9.140625" style="5"/>
    <col min="14604" max="14604" width="14.28515625" style="5" bestFit="1" customWidth="1"/>
    <col min="14605" max="14848" width="9.140625" style="5"/>
    <col min="14849" max="14849" width="5.140625" style="5" customWidth="1"/>
    <col min="14850" max="14850" width="56.28515625" style="5" customWidth="1"/>
    <col min="14851" max="14851" width="22.140625" style="5" customWidth="1"/>
    <col min="14852" max="14852" width="9.7109375" style="5" customWidth="1"/>
    <col min="14853" max="14853" width="11" style="5" customWidth="1"/>
    <col min="14854" max="14854" width="11.28515625" style="5" bestFit="1" customWidth="1"/>
    <col min="14855" max="14856" width="0" style="5" hidden="1" customWidth="1"/>
    <col min="14857" max="14857" width="11.7109375" style="5" customWidth="1"/>
    <col min="14858" max="14858" width="12.7109375" style="5" customWidth="1"/>
    <col min="14859" max="14859" width="9.140625" style="5"/>
    <col min="14860" max="14860" width="14.28515625" style="5" bestFit="1" customWidth="1"/>
    <col min="14861" max="15104" width="9.140625" style="5"/>
    <col min="15105" max="15105" width="5.140625" style="5" customWidth="1"/>
    <col min="15106" max="15106" width="56.28515625" style="5" customWidth="1"/>
    <col min="15107" max="15107" width="22.140625" style="5" customWidth="1"/>
    <col min="15108" max="15108" width="9.7109375" style="5" customWidth="1"/>
    <col min="15109" max="15109" width="11" style="5" customWidth="1"/>
    <col min="15110" max="15110" width="11.28515625" style="5" bestFit="1" customWidth="1"/>
    <col min="15111" max="15112" width="0" style="5" hidden="1" customWidth="1"/>
    <col min="15113" max="15113" width="11.7109375" style="5" customWidth="1"/>
    <col min="15114" max="15114" width="12.7109375" style="5" customWidth="1"/>
    <col min="15115" max="15115" width="9.140625" style="5"/>
    <col min="15116" max="15116" width="14.28515625" style="5" bestFit="1" customWidth="1"/>
    <col min="15117" max="15360" width="9.140625" style="5"/>
    <col min="15361" max="15361" width="5.140625" style="5" customWidth="1"/>
    <col min="15362" max="15362" width="56.28515625" style="5" customWidth="1"/>
    <col min="15363" max="15363" width="22.140625" style="5" customWidth="1"/>
    <col min="15364" max="15364" width="9.7109375" style="5" customWidth="1"/>
    <col min="15365" max="15365" width="11" style="5" customWidth="1"/>
    <col min="15366" max="15366" width="11.28515625" style="5" bestFit="1" customWidth="1"/>
    <col min="15367" max="15368" width="0" style="5" hidden="1" customWidth="1"/>
    <col min="15369" max="15369" width="11.7109375" style="5" customWidth="1"/>
    <col min="15370" max="15370" width="12.7109375" style="5" customWidth="1"/>
    <col min="15371" max="15371" width="9.140625" style="5"/>
    <col min="15372" max="15372" width="14.28515625" style="5" bestFit="1" customWidth="1"/>
    <col min="15373" max="15616" width="9.140625" style="5"/>
    <col min="15617" max="15617" width="5.140625" style="5" customWidth="1"/>
    <col min="15618" max="15618" width="56.28515625" style="5" customWidth="1"/>
    <col min="15619" max="15619" width="22.140625" style="5" customWidth="1"/>
    <col min="15620" max="15620" width="9.7109375" style="5" customWidth="1"/>
    <col min="15621" max="15621" width="11" style="5" customWidth="1"/>
    <col min="15622" max="15622" width="11.28515625" style="5" bestFit="1" customWidth="1"/>
    <col min="15623" max="15624" width="0" style="5" hidden="1" customWidth="1"/>
    <col min="15625" max="15625" width="11.7109375" style="5" customWidth="1"/>
    <col min="15626" max="15626" width="12.7109375" style="5" customWidth="1"/>
    <col min="15627" max="15627" width="9.140625" style="5"/>
    <col min="15628" max="15628" width="14.28515625" style="5" bestFit="1" customWidth="1"/>
    <col min="15629" max="15872" width="9.140625" style="5"/>
    <col min="15873" max="15873" width="5.140625" style="5" customWidth="1"/>
    <col min="15874" max="15874" width="56.28515625" style="5" customWidth="1"/>
    <col min="15875" max="15875" width="22.140625" style="5" customWidth="1"/>
    <col min="15876" max="15876" width="9.7109375" style="5" customWidth="1"/>
    <col min="15877" max="15877" width="11" style="5" customWidth="1"/>
    <col min="15878" max="15878" width="11.28515625" style="5" bestFit="1" customWidth="1"/>
    <col min="15879" max="15880" width="0" style="5" hidden="1" customWidth="1"/>
    <col min="15881" max="15881" width="11.7109375" style="5" customWidth="1"/>
    <col min="15882" max="15882" width="12.7109375" style="5" customWidth="1"/>
    <col min="15883" max="15883" width="9.140625" style="5"/>
    <col min="15884" max="15884" width="14.28515625" style="5" bestFit="1" customWidth="1"/>
    <col min="15885" max="16128" width="9.140625" style="5"/>
    <col min="16129" max="16129" width="5.140625" style="5" customWidth="1"/>
    <col min="16130" max="16130" width="56.28515625" style="5" customWidth="1"/>
    <col min="16131" max="16131" width="22.140625" style="5" customWidth="1"/>
    <col min="16132" max="16132" width="9.7109375" style="5" customWidth="1"/>
    <col min="16133" max="16133" width="11" style="5" customWidth="1"/>
    <col min="16134" max="16134" width="11.28515625" style="5" bestFit="1" customWidth="1"/>
    <col min="16135" max="16136" width="0" style="5" hidden="1" customWidth="1"/>
    <col min="16137" max="16137" width="11.7109375" style="5" customWidth="1"/>
    <col min="16138" max="16138" width="12.7109375" style="5" customWidth="1"/>
    <col min="16139" max="16139" width="9.140625" style="5"/>
    <col min="16140" max="16140" width="14.28515625" style="5" bestFit="1" customWidth="1"/>
    <col min="16141" max="16384" width="9.140625" style="5"/>
  </cols>
  <sheetData>
    <row r="1" spans="1:10" s="15" customFormat="1" ht="18.75" x14ac:dyDescent="0.2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5" customFormat="1" ht="3.75" customHeight="1" x14ac:dyDescent="0.25">
      <c r="A2" s="18"/>
      <c r="B2" s="3"/>
      <c r="C2" s="3"/>
      <c r="D2" s="3"/>
      <c r="E2" s="3"/>
      <c r="F2" s="3"/>
      <c r="G2" s="11"/>
      <c r="H2" s="3"/>
      <c r="I2" s="3"/>
      <c r="J2" s="3"/>
    </row>
    <row r="3" spans="1:10" s="15" customFormat="1" ht="42" customHeight="1" x14ac:dyDescent="0.25">
      <c r="A3" s="163" t="s">
        <v>172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s="15" customFormat="1" ht="6.75" customHeight="1" x14ac:dyDescent="0.25">
      <c r="A4" s="18"/>
      <c r="B4" s="3"/>
      <c r="C4" s="3"/>
      <c r="D4" s="3"/>
      <c r="E4" s="3"/>
      <c r="F4" s="3"/>
      <c r="G4" s="11"/>
      <c r="H4" s="3"/>
      <c r="I4" s="3"/>
      <c r="J4" s="3"/>
    </row>
    <row r="5" spans="1:10" s="16" customFormat="1" ht="32.25" customHeight="1" x14ac:dyDescent="0.25">
      <c r="A5" s="165" t="s">
        <v>1</v>
      </c>
      <c r="B5" s="165" t="s">
        <v>2</v>
      </c>
      <c r="C5" s="165" t="s">
        <v>3</v>
      </c>
      <c r="D5" s="165" t="s">
        <v>4</v>
      </c>
      <c r="E5" s="165" t="s">
        <v>5</v>
      </c>
      <c r="F5" s="167" t="s">
        <v>185</v>
      </c>
      <c r="G5" s="168"/>
      <c r="H5" s="169"/>
      <c r="I5" s="170" t="s">
        <v>156</v>
      </c>
      <c r="J5" s="170" t="s">
        <v>176</v>
      </c>
    </row>
    <row r="6" spans="1:10" s="16" customFormat="1" ht="45" customHeight="1" x14ac:dyDescent="0.25">
      <c r="A6" s="166"/>
      <c r="B6" s="166"/>
      <c r="C6" s="166"/>
      <c r="D6" s="166"/>
      <c r="E6" s="166"/>
      <c r="F6" s="58" t="s">
        <v>186</v>
      </c>
      <c r="G6" s="55" t="s">
        <v>43</v>
      </c>
      <c r="H6" s="58"/>
      <c r="I6" s="171"/>
      <c r="J6" s="171"/>
    </row>
    <row r="7" spans="1:10" s="84" customFormat="1" ht="44.25" customHeight="1" thickBot="1" x14ac:dyDescent="0.3">
      <c r="A7" s="152" t="s">
        <v>166</v>
      </c>
      <c r="B7" s="153"/>
      <c r="C7" s="153"/>
      <c r="D7" s="153"/>
      <c r="E7" s="153"/>
      <c r="F7" s="153"/>
      <c r="G7" s="153"/>
      <c r="H7" s="153"/>
      <c r="I7" s="153"/>
      <c r="J7" s="154"/>
    </row>
    <row r="8" spans="1:10" s="84" customFormat="1" ht="30.75" customHeight="1" thickBot="1" x14ac:dyDescent="0.3">
      <c r="A8" s="85">
        <v>1</v>
      </c>
      <c r="B8" s="158" t="s">
        <v>159</v>
      </c>
      <c r="C8" s="159"/>
      <c r="D8" s="159"/>
      <c r="E8" s="159"/>
      <c r="F8" s="159"/>
      <c r="G8" s="159"/>
      <c r="H8" s="159"/>
      <c r="I8" s="159"/>
      <c r="J8" s="160"/>
    </row>
    <row r="9" spans="1:10" s="84" customFormat="1" ht="15" x14ac:dyDescent="0.25">
      <c r="A9" s="86"/>
      <c r="B9" s="87" t="s">
        <v>6</v>
      </c>
      <c r="C9" s="88"/>
      <c r="D9" s="88"/>
      <c r="E9" s="88"/>
      <c r="F9" s="88"/>
      <c r="G9" s="89"/>
      <c r="H9" s="88"/>
      <c r="I9" s="88"/>
      <c r="J9" s="86"/>
    </row>
    <row r="10" spans="1:10" s="84" customFormat="1" ht="61.5" customHeight="1" x14ac:dyDescent="0.25">
      <c r="A10" s="90" t="s">
        <v>19</v>
      </c>
      <c r="B10" s="91" t="s">
        <v>179</v>
      </c>
      <c r="C10" s="83" t="s">
        <v>163</v>
      </c>
      <c r="D10" s="83">
        <v>2013</v>
      </c>
      <c r="E10" s="82" t="s">
        <v>165</v>
      </c>
      <c r="F10" s="92">
        <f>+'Лист 2'!C13</f>
        <v>60108.29</v>
      </c>
      <c r="G10" s="93" t="e">
        <f>ROUND(SUM(#REF!)/1000,2)</f>
        <v>#REF!</v>
      </c>
      <c r="H10" s="92"/>
      <c r="I10" s="83" t="s">
        <v>180</v>
      </c>
      <c r="J10" s="94" t="s">
        <v>121</v>
      </c>
    </row>
    <row r="11" spans="1:10" s="84" customFormat="1" ht="75" customHeight="1" x14ac:dyDescent="0.25">
      <c r="A11" s="90" t="s">
        <v>128</v>
      </c>
      <c r="B11" s="91" t="s">
        <v>167</v>
      </c>
      <c r="C11" s="83" t="s">
        <v>163</v>
      </c>
      <c r="D11" s="83">
        <f>+D10</f>
        <v>2013</v>
      </c>
      <c r="E11" s="82" t="s">
        <v>165</v>
      </c>
      <c r="F11" s="92">
        <f>+'Лист 2'!C19</f>
        <v>10054.719999999999</v>
      </c>
      <c r="G11" s="93"/>
      <c r="H11" s="92"/>
      <c r="I11" s="83">
        <v>241</v>
      </c>
      <c r="J11" s="94" t="s">
        <v>8</v>
      </c>
    </row>
    <row r="12" spans="1:10" s="84" customFormat="1" ht="14.25" x14ac:dyDescent="0.25">
      <c r="A12" s="95"/>
      <c r="B12" s="96" t="s">
        <v>9</v>
      </c>
      <c r="C12" s="97"/>
      <c r="D12" s="95"/>
      <c r="E12" s="97"/>
      <c r="F12" s="98">
        <f>+F10+F11</f>
        <v>70163.009999999995</v>
      </c>
      <c r="G12" s="99" t="e">
        <f>+G10</f>
        <v>#REF!</v>
      </c>
      <c r="H12" s="98"/>
      <c r="I12" s="97"/>
      <c r="J12" s="95"/>
    </row>
    <row r="13" spans="1:10" s="84" customFormat="1" ht="33" customHeight="1" thickBot="1" x14ac:dyDescent="0.3">
      <c r="A13" s="100">
        <v>2</v>
      </c>
      <c r="B13" s="181" t="s">
        <v>160</v>
      </c>
      <c r="C13" s="182"/>
      <c r="D13" s="182"/>
      <c r="E13" s="182"/>
      <c r="F13" s="182"/>
      <c r="G13" s="182"/>
      <c r="H13" s="182"/>
      <c r="I13" s="182"/>
      <c r="J13" s="183"/>
    </row>
    <row r="14" spans="1:10" s="84" customFormat="1" ht="15" x14ac:dyDescent="0.25">
      <c r="A14" s="101"/>
      <c r="B14" s="102" t="s">
        <v>6</v>
      </c>
      <c r="C14" s="103"/>
      <c r="D14" s="103"/>
      <c r="E14" s="103"/>
      <c r="F14" s="103"/>
      <c r="G14" s="103"/>
      <c r="H14" s="103"/>
      <c r="I14" s="103"/>
      <c r="J14" s="104"/>
    </row>
    <row r="15" spans="1:10" s="84" customFormat="1" ht="59.25" customHeight="1" x14ac:dyDescent="0.25">
      <c r="A15" s="90" t="s">
        <v>20</v>
      </c>
      <c r="B15" s="91" t="s">
        <v>168</v>
      </c>
      <c r="C15" s="83" t="s">
        <v>163</v>
      </c>
      <c r="D15" s="83">
        <f>+D11</f>
        <v>2013</v>
      </c>
      <c r="E15" s="82" t="s">
        <v>165</v>
      </c>
      <c r="F15" s="92">
        <f>+'Лист 2'!C25</f>
        <v>45711.21</v>
      </c>
      <c r="G15" s="93"/>
      <c r="H15" s="92"/>
      <c r="I15" s="105">
        <v>241</v>
      </c>
      <c r="J15" s="94" t="s">
        <v>10</v>
      </c>
    </row>
    <row r="16" spans="1:10" s="84" customFormat="1" ht="14.25" x14ac:dyDescent="0.25">
      <c r="A16" s="95"/>
      <c r="B16" s="96" t="s">
        <v>21</v>
      </c>
      <c r="C16" s="97"/>
      <c r="D16" s="97"/>
      <c r="E16" s="97"/>
      <c r="F16" s="98">
        <f>F15</f>
        <v>45711.21</v>
      </c>
      <c r="G16" s="99">
        <f>G15</f>
        <v>0</v>
      </c>
      <c r="H16" s="98"/>
      <c r="I16" s="97"/>
      <c r="J16" s="106"/>
    </row>
    <row r="17" spans="1:10" s="84" customFormat="1" ht="15" thickBot="1" x14ac:dyDescent="0.3">
      <c r="A17" s="100">
        <v>3</v>
      </c>
      <c r="B17" s="184" t="s">
        <v>161</v>
      </c>
      <c r="C17" s="185"/>
      <c r="D17" s="185"/>
      <c r="E17" s="185"/>
      <c r="F17" s="185"/>
      <c r="G17" s="185"/>
      <c r="H17" s="185"/>
      <c r="I17" s="185"/>
      <c r="J17" s="186"/>
    </row>
    <row r="18" spans="1:10" s="84" customFormat="1" ht="15" x14ac:dyDescent="0.25">
      <c r="A18" s="101"/>
      <c r="B18" s="102" t="s">
        <v>6</v>
      </c>
      <c r="C18" s="103"/>
      <c r="D18" s="103"/>
      <c r="E18" s="103"/>
      <c r="F18" s="103"/>
      <c r="G18" s="103"/>
      <c r="H18" s="103"/>
      <c r="I18" s="103"/>
      <c r="J18" s="104"/>
    </row>
    <row r="19" spans="1:10" s="84" customFormat="1" ht="60" x14ac:dyDescent="0.25">
      <c r="A19" s="107" t="s">
        <v>22</v>
      </c>
      <c r="B19" s="91" t="s">
        <v>170</v>
      </c>
      <c r="C19" s="83" t="s">
        <v>163</v>
      </c>
      <c r="D19" s="83">
        <f>+D15</f>
        <v>2013</v>
      </c>
      <c r="E19" s="83" t="s">
        <v>165</v>
      </c>
      <c r="F19" s="92">
        <f>+'Лист 2'!C27</f>
        <v>3433.07</v>
      </c>
      <c r="G19" s="93"/>
      <c r="H19" s="92"/>
      <c r="I19" s="83" t="s">
        <v>126</v>
      </c>
      <c r="J19" s="94" t="s">
        <v>8</v>
      </c>
    </row>
    <row r="20" spans="1:10" s="84" customFormat="1" ht="15" thickBot="1" x14ac:dyDescent="0.3">
      <c r="A20" s="108"/>
      <c r="B20" s="109" t="s">
        <v>11</v>
      </c>
      <c r="C20" s="110"/>
      <c r="D20" s="110"/>
      <c r="E20" s="110"/>
      <c r="F20" s="111">
        <f>F19</f>
        <v>3433.07</v>
      </c>
      <c r="G20" s="112" t="e">
        <f>#REF!</f>
        <v>#REF!</v>
      </c>
      <c r="H20" s="111"/>
      <c r="I20" s="110"/>
      <c r="J20" s="113"/>
    </row>
    <row r="21" spans="1:10" s="84" customFormat="1" ht="21" customHeight="1" thickBot="1" x14ac:dyDescent="0.3">
      <c r="A21" s="85">
        <v>4</v>
      </c>
      <c r="B21" s="158" t="s">
        <v>162</v>
      </c>
      <c r="C21" s="159"/>
      <c r="D21" s="159"/>
      <c r="E21" s="159"/>
      <c r="F21" s="159"/>
      <c r="G21" s="159"/>
      <c r="H21" s="159"/>
      <c r="I21" s="159"/>
      <c r="J21" s="160"/>
    </row>
    <row r="22" spans="1:10" s="84" customFormat="1" ht="15" x14ac:dyDescent="0.25">
      <c r="A22" s="101"/>
      <c r="B22" s="102" t="s">
        <v>6</v>
      </c>
      <c r="C22" s="103"/>
      <c r="D22" s="103"/>
      <c r="E22" s="103"/>
      <c r="F22" s="103"/>
      <c r="G22" s="103"/>
      <c r="H22" s="103"/>
      <c r="I22" s="103"/>
      <c r="J22" s="104"/>
    </row>
    <row r="23" spans="1:10" s="84" customFormat="1" ht="60.75" customHeight="1" x14ac:dyDescent="0.25">
      <c r="A23" s="107" t="s">
        <v>71</v>
      </c>
      <c r="B23" s="91" t="s">
        <v>169</v>
      </c>
      <c r="C23" s="83" t="s">
        <v>163</v>
      </c>
      <c r="D23" s="83">
        <f>+D19</f>
        <v>2013</v>
      </c>
      <c r="E23" s="83" t="s">
        <v>165</v>
      </c>
      <c r="F23" s="92">
        <f>+'Лист 2'!C34</f>
        <v>2675.33</v>
      </c>
      <c r="G23" s="93" t="e">
        <f>ROUND(SUM(#REF!)/1000,2)</f>
        <v>#REF!</v>
      </c>
      <c r="H23" s="92"/>
      <c r="I23" s="83">
        <v>241</v>
      </c>
      <c r="J23" s="94" t="s">
        <v>8</v>
      </c>
    </row>
    <row r="24" spans="1:10" s="84" customFormat="1" ht="15" thickBot="1" x14ac:dyDescent="0.3">
      <c r="A24" s="108"/>
      <c r="B24" s="109" t="s">
        <v>13</v>
      </c>
      <c r="C24" s="110"/>
      <c r="D24" s="110"/>
      <c r="E24" s="110"/>
      <c r="F24" s="111">
        <f>F23</f>
        <v>2675.33</v>
      </c>
      <c r="G24" s="112" t="e">
        <f>#REF!</f>
        <v>#REF!</v>
      </c>
      <c r="H24" s="111"/>
      <c r="I24" s="110"/>
      <c r="J24" s="113"/>
    </row>
    <row r="25" spans="1:10" s="84" customFormat="1" ht="16.5" customHeight="1" thickBot="1" x14ac:dyDescent="0.3">
      <c r="A25" s="85">
        <v>5</v>
      </c>
      <c r="B25" s="158" t="s">
        <v>134</v>
      </c>
      <c r="C25" s="159"/>
      <c r="D25" s="159"/>
      <c r="E25" s="159"/>
      <c r="F25" s="159"/>
      <c r="G25" s="159"/>
      <c r="H25" s="159"/>
      <c r="I25" s="159"/>
      <c r="J25" s="160"/>
    </row>
    <row r="26" spans="1:10" s="84" customFormat="1" ht="15" x14ac:dyDescent="0.25">
      <c r="A26" s="101"/>
      <c r="B26" s="102" t="s">
        <v>6</v>
      </c>
      <c r="C26" s="103"/>
      <c r="D26" s="103"/>
      <c r="E26" s="103"/>
      <c r="F26" s="103"/>
      <c r="G26" s="103"/>
      <c r="H26" s="103"/>
      <c r="I26" s="103"/>
      <c r="J26" s="104"/>
    </row>
    <row r="27" spans="1:10" s="84" customFormat="1" ht="63.75" customHeight="1" x14ac:dyDescent="0.25">
      <c r="A27" s="172" t="s">
        <v>72</v>
      </c>
      <c r="B27" s="175" t="s">
        <v>182</v>
      </c>
      <c r="C27" s="178" t="s">
        <v>163</v>
      </c>
      <c r="D27" s="83">
        <f>+D23</f>
        <v>2013</v>
      </c>
      <c r="E27" s="83" t="s">
        <v>165</v>
      </c>
      <c r="F27" s="92">
        <f>+'Лист 2'!F36</f>
        <v>10746.51</v>
      </c>
      <c r="G27" s="93" t="e">
        <f>ROUND(SUM(#REF!)/1000,2)</f>
        <v>#REF!</v>
      </c>
      <c r="H27" s="92"/>
      <c r="I27" s="83" t="s">
        <v>157</v>
      </c>
      <c r="J27" s="94" t="s">
        <v>12</v>
      </c>
    </row>
    <row r="28" spans="1:10" s="84" customFormat="1" ht="63.75" customHeight="1" x14ac:dyDescent="0.25">
      <c r="A28" s="173"/>
      <c r="B28" s="176"/>
      <c r="C28" s="179"/>
      <c r="D28" s="83">
        <v>2013</v>
      </c>
      <c r="E28" s="83" t="s">
        <v>174</v>
      </c>
      <c r="F28" s="92">
        <v>54.4</v>
      </c>
      <c r="G28" s="93"/>
      <c r="H28" s="92"/>
      <c r="I28" s="83">
        <v>226</v>
      </c>
      <c r="J28" s="94" t="s">
        <v>8</v>
      </c>
    </row>
    <row r="29" spans="1:10" s="84" customFormat="1" ht="60.75" customHeight="1" x14ac:dyDescent="0.25">
      <c r="A29" s="174"/>
      <c r="B29" s="177"/>
      <c r="C29" s="180"/>
      <c r="D29" s="83">
        <v>2013</v>
      </c>
      <c r="E29" s="83" t="s">
        <v>173</v>
      </c>
      <c r="F29" s="92">
        <f>93.6</f>
        <v>93.6</v>
      </c>
      <c r="G29" s="93"/>
      <c r="H29" s="92"/>
      <c r="I29" s="83">
        <v>223</v>
      </c>
      <c r="J29" s="94" t="s">
        <v>8</v>
      </c>
    </row>
    <row r="30" spans="1:10" s="84" customFormat="1" ht="61.5" customHeight="1" x14ac:dyDescent="0.25">
      <c r="A30" s="107" t="s">
        <v>135</v>
      </c>
      <c r="B30" s="91" t="s">
        <v>181</v>
      </c>
      <c r="C30" s="83" t="s">
        <v>163</v>
      </c>
      <c r="D30" s="83">
        <f>+D29</f>
        <v>2013</v>
      </c>
      <c r="E30" s="83" t="s">
        <v>165</v>
      </c>
      <c r="F30" s="92">
        <f>+'Лист 2'!C53</f>
        <v>21765.1</v>
      </c>
      <c r="G30" s="93"/>
      <c r="H30" s="92"/>
      <c r="I30" s="83" t="s">
        <v>153</v>
      </c>
      <c r="J30" s="94"/>
    </row>
    <row r="31" spans="1:10" s="84" customFormat="1" ht="15" thickBot="1" x14ac:dyDescent="0.3">
      <c r="A31" s="108"/>
      <c r="B31" s="109" t="s">
        <v>74</v>
      </c>
      <c r="C31" s="110"/>
      <c r="D31" s="108"/>
      <c r="E31" s="110"/>
      <c r="F31" s="111">
        <f>+F27+F29+F30+F28</f>
        <v>32659.61</v>
      </c>
      <c r="G31" s="112" t="e">
        <f>+#REF!+G27+G23+#REF!</f>
        <v>#REF!</v>
      </c>
      <c r="H31" s="111"/>
      <c r="I31" s="110"/>
      <c r="J31" s="114"/>
    </row>
    <row r="32" spans="1:10" s="84" customFormat="1" ht="15" thickBot="1" x14ac:dyDescent="0.3">
      <c r="A32" s="85">
        <v>6</v>
      </c>
      <c r="B32" s="158" t="s">
        <v>178</v>
      </c>
      <c r="C32" s="159"/>
      <c r="D32" s="159"/>
      <c r="E32" s="159"/>
      <c r="F32" s="159"/>
      <c r="G32" s="159"/>
      <c r="H32" s="159"/>
      <c r="I32" s="159"/>
      <c r="J32" s="160"/>
    </row>
    <row r="33" spans="1:13" s="84" customFormat="1" ht="15" x14ac:dyDescent="0.25">
      <c r="A33" s="86"/>
      <c r="B33" s="115" t="s">
        <v>6</v>
      </c>
      <c r="C33" s="88"/>
      <c r="D33" s="88"/>
      <c r="E33" s="88"/>
      <c r="F33" s="116"/>
      <c r="G33" s="117"/>
      <c r="H33" s="116"/>
      <c r="I33" s="88"/>
      <c r="J33" s="118"/>
    </row>
    <row r="34" spans="1:13" s="84" customFormat="1" ht="65.25" customHeight="1" x14ac:dyDescent="0.25">
      <c r="A34" s="107" t="s">
        <v>108</v>
      </c>
      <c r="B34" s="91" t="s">
        <v>177</v>
      </c>
      <c r="C34" s="83" t="s">
        <v>163</v>
      </c>
      <c r="D34" s="83">
        <f>+D30</f>
        <v>2013</v>
      </c>
      <c r="E34" s="83" t="s">
        <v>165</v>
      </c>
      <c r="F34" s="92">
        <f>+'Лист 2'!C66</f>
        <v>5000</v>
      </c>
      <c r="G34" s="99"/>
      <c r="H34" s="98"/>
      <c r="I34" s="83" t="s">
        <v>111</v>
      </c>
      <c r="J34" s="94" t="s">
        <v>8</v>
      </c>
    </row>
    <row r="35" spans="1:13" s="84" customFormat="1" ht="67.5" hidden="1" customHeight="1" outlineLevel="1" x14ac:dyDescent="0.25">
      <c r="A35" s="107" t="s">
        <v>131</v>
      </c>
      <c r="B35" s="119" t="s">
        <v>144</v>
      </c>
      <c r="C35" s="91" t="s">
        <v>125</v>
      </c>
      <c r="D35" s="83">
        <f>+D34</f>
        <v>2013</v>
      </c>
      <c r="E35" s="91" t="s">
        <v>7</v>
      </c>
      <c r="F35" s="92"/>
      <c r="G35" s="99"/>
      <c r="H35" s="98"/>
      <c r="I35" s="83" t="s">
        <v>152</v>
      </c>
      <c r="J35" s="94" t="s">
        <v>8</v>
      </c>
    </row>
    <row r="36" spans="1:13" s="84" customFormat="1" ht="15" collapsed="1" thickBot="1" x14ac:dyDescent="0.3">
      <c r="A36" s="108"/>
      <c r="B36" s="109" t="s">
        <v>110</v>
      </c>
      <c r="C36" s="110"/>
      <c r="D36" s="110"/>
      <c r="E36" s="110"/>
      <c r="F36" s="111">
        <f>F34+F35</f>
        <v>5000</v>
      </c>
      <c r="G36" s="112">
        <f>G34</f>
        <v>0</v>
      </c>
      <c r="H36" s="111"/>
      <c r="I36" s="110"/>
      <c r="J36" s="113"/>
    </row>
    <row r="37" spans="1:13" s="84" customFormat="1" ht="15" thickBot="1" x14ac:dyDescent="0.3">
      <c r="A37" s="120"/>
      <c r="B37" s="121" t="s">
        <v>14</v>
      </c>
      <c r="C37" s="122"/>
      <c r="D37" s="122"/>
      <c r="E37" s="122"/>
      <c r="F37" s="123">
        <f>+F31+F24+F20+F16+F12+F36</f>
        <v>159642.22999999998</v>
      </c>
      <c r="G37" s="124" t="e">
        <f>+G31+G16+G12+#REF!</f>
        <v>#REF!</v>
      </c>
      <c r="H37" s="123"/>
      <c r="I37" s="122"/>
      <c r="J37" s="125"/>
      <c r="L37" s="126"/>
      <c r="M37" s="127"/>
    </row>
    <row r="38" spans="1:13" s="84" customFormat="1" ht="14.25" x14ac:dyDescent="0.25">
      <c r="A38" s="86"/>
      <c r="B38" s="128" t="s">
        <v>158</v>
      </c>
      <c r="C38" s="88"/>
      <c r="D38" s="88"/>
      <c r="E38" s="88"/>
      <c r="F38" s="116"/>
      <c r="G38" s="117"/>
      <c r="H38" s="116"/>
      <c r="I38" s="88"/>
      <c r="J38" s="129"/>
      <c r="L38" s="130"/>
      <c r="M38" s="131"/>
    </row>
    <row r="39" spans="1:13" s="138" customFormat="1" ht="15" x14ac:dyDescent="0.25">
      <c r="A39" s="132"/>
      <c r="B39" s="133" t="s">
        <v>175</v>
      </c>
      <c r="C39" s="134"/>
      <c r="D39" s="134"/>
      <c r="E39" s="134"/>
      <c r="F39" s="135">
        <f>+F37-F40-F41</f>
        <v>159494.22999999998</v>
      </c>
      <c r="G39" s="136"/>
      <c r="H39" s="135"/>
      <c r="I39" s="134"/>
      <c r="J39" s="137"/>
      <c r="L39" s="139"/>
      <c r="M39" s="140"/>
    </row>
    <row r="40" spans="1:13" s="138" customFormat="1" ht="15" x14ac:dyDescent="0.25">
      <c r="A40" s="132"/>
      <c r="B40" s="141" t="s">
        <v>183</v>
      </c>
      <c r="C40" s="134"/>
      <c r="D40" s="134"/>
      <c r="E40" s="134"/>
      <c r="F40" s="135">
        <f>+F28</f>
        <v>54.4</v>
      </c>
      <c r="G40" s="136"/>
      <c r="H40" s="135"/>
      <c r="I40" s="134"/>
      <c r="J40" s="137"/>
      <c r="L40" s="139"/>
      <c r="M40" s="140"/>
    </row>
    <row r="41" spans="1:13" s="145" customFormat="1" ht="15.75" x14ac:dyDescent="0.25">
      <c r="A41" s="142"/>
      <c r="B41" s="141" t="s">
        <v>184</v>
      </c>
      <c r="C41" s="143"/>
      <c r="D41" s="143"/>
      <c r="E41" s="144"/>
      <c r="F41" s="136">
        <f>+F29</f>
        <v>93.6</v>
      </c>
      <c r="G41" s="143"/>
      <c r="H41" s="143"/>
      <c r="I41" s="143"/>
      <c r="J41" s="143"/>
      <c r="L41" s="146"/>
    </row>
    <row r="42" spans="1:13" ht="15.75" x14ac:dyDescent="0.25">
      <c r="E42" s="2"/>
      <c r="F42" s="2"/>
      <c r="L42" s="17"/>
    </row>
    <row r="43" spans="1:13" ht="15.75" x14ac:dyDescent="0.25">
      <c r="E43" s="2"/>
      <c r="F43" s="2"/>
      <c r="L43" s="17"/>
    </row>
    <row r="44" spans="1:13" ht="15.75" x14ac:dyDescent="0.25">
      <c r="E44" s="2"/>
      <c r="F44" s="2"/>
      <c r="L44" s="17"/>
    </row>
    <row r="45" spans="1:13" ht="15.75" x14ac:dyDescent="0.25">
      <c r="E45" s="2"/>
      <c r="F45" s="2"/>
      <c r="L45" s="17"/>
    </row>
    <row r="46" spans="1:13" ht="16.5" x14ac:dyDescent="0.25">
      <c r="A46" s="56" t="s">
        <v>171</v>
      </c>
      <c r="E46" s="7" t="s">
        <v>140</v>
      </c>
      <c r="F46" s="6"/>
      <c r="H46" s="7"/>
    </row>
    <row r="47" spans="1:13" ht="16.5" x14ac:dyDescent="0.25">
      <c r="E47" s="7"/>
      <c r="F47" s="2"/>
    </row>
    <row r="48" spans="1:13" ht="16.5" x14ac:dyDescent="0.25">
      <c r="A48" s="56"/>
      <c r="E48" s="7"/>
      <c r="F48" s="6"/>
      <c r="H48" s="7"/>
    </row>
    <row r="50" spans="1:8" s="1" customFormat="1" x14ac:dyDescent="0.25">
      <c r="A50" s="57" t="s">
        <v>17</v>
      </c>
    </row>
    <row r="52" spans="1:8" x14ac:dyDescent="0.25">
      <c r="C52" s="148" t="s">
        <v>70</v>
      </c>
      <c r="D52" s="148"/>
      <c r="E52" s="148"/>
      <c r="F52" s="9">
        <v>27700</v>
      </c>
      <c r="G52" s="9"/>
      <c r="H52" s="12"/>
    </row>
    <row r="53" spans="1:8" x14ac:dyDescent="0.25">
      <c r="C53" s="148" t="s">
        <v>45</v>
      </c>
      <c r="D53" s="148"/>
      <c r="E53" s="148"/>
      <c r="F53" s="9"/>
      <c r="G53" s="9">
        <f>+ROUND(H53/1000,2)</f>
        <v>0</v>
      </c>
      <c r="H53" s="12">
        <v>0</v>
      </c>
    </row>
    <row r="54" spans="1:8" x14ac:dyDescent="0.25">
      <c r="C54" s="148" t="s">
        <v>46</v>
      </c>
      <c r="D54" s="148"/>
      <c r="E54" s="148"/>
      <c r="F54" s="9">
        <v>2000</v>
      </c>
      <c r="G54" s="9">
        <f t="shared" ref="G54:G74" si="0">+ROUND(H54/1000,2)</f>
        <v>500</v>
      </c>
      <c r="H54" s="12">
        <v>500000</v>
      </c>
    </row>
    <row r="55" spans="1:8" x14ac:dyDescent="0.25">
      <c r="C55" s="148" t="s">
        <v>47</v>
      </c>
      <c r="D55" s="148"/>
      <c r="E55" s="148"/>
      <c r="F55" s="9">
        <v>10000</v>
      </c>
      <c r="G55" s="9">
        <f t="shared" si="0"/>
        <v>3000</v>
      </c>
      <c r="H55" s="12">
        <v>3000000</v>
      </c>
    </row>
    <row r="56" spans="1:8" x14ac:dyDescent="0.25">
      <c r="C56" s="148" t="s">
        <v>48</v>
      </c>
      <c r="D56" s="148"/>
      <c r="E56" s="148"/>
      <c r="F56" s="9">
        <v>200</v>
      </c>
      <c r="G56" s="9">
        <f t="shared" si="0"/>
        <v>0</v>
      </c>
      <c r="H56" s="12">
        <v>0</v>
      </c>
    </row>
    <row r="57" spans="1:8" x14ac:dyDescent="0.25">
      <c r="C57" s="148" t="s">
        <v>49</v>
      </c>
      <c r="D57" s="148"/>
      <c r="E57" s="148"/>
      <c r="F57" s="9">
        <v>50</v>
      </c>
      <c r="G57" s="9">
        <f t="shared" si="0"/>
        <v>10</v>
      </c>
      <c r="H57" s="12">
        <v>10000</v>
      </c>
    </row>
    <row r="58" spans="1:8" x14ac:dyDescent="0.25">
      <c r="C58" s="148" t="s">
        <v>50</v>
      </c>
      <c r="D58" s="148"/>
      <c r="E58" s="148"/>
      <c r="F58" s="9">
        <v>46</v>
      </c>
      <c r="G58" s="9"/>
      <c r="H58" s="12"/>
    </row>
    <row r="59" spans="1:8" x14ac:dyDescent="0.25">
      <c r="C59" s="148" t="s">
        <v>50</v>
      </c>
      <c r="D59" s="148"/>
      <c r="E59" s="148"/>
      <c r="F59" s="9">
        <v>4696.79</v>
      </c>
      <c r="G59" s="9">
        <f t="shared" si="0"/>
        <v>1000</v>
      </c>
      <c r="H59" s="12">
        <v>1000000</v>
      </c>
    </row>
    <row r="60" spans="1:8" x14ac:dyDescent="0.25">
      <c r="C60" s="155" t="s">
        <v>51</v>
      </c>
      <c r="D60" s="156"/>
      <c r="E60" s="157"/>
      <c r="F60" s="9">
        <v>1.1000000000000001</v>
      </c>
      <c r="G60" s="9">
        <f t="shared" si="0"/>
        <v>0.28000000000000003</v>
      </c>
      <c r="H60" s="12">
        <v>275</v>
      </c>
    </row>
    <row r="61" spans="1:8" x14ac:dyDescent="0.25">
      <c r="C61" s="148" t="s">
        <v>52</v>
      </c>
      <c r="D61" s="148"/>
      <c r="E61" s="148"/>
      <c r="F61" s="9">
        <v>1418.43</v>
      </c>
      <c r="G61" s="9">
        <f t="shared" si="0"/>
        <v>302</v>
      </c>
      <c r="H61" s="12">
        <v>302000</v>
      </c>
    </row>
    <row r="62" spans="1:8" x14ac:dyDescent="0.25">
      <c r="C62" s="148" t="s">
        <v>53</v>
      </c>
      <c r="D62" s="148"/>
      <c r="E62" s="148"/>
      <c r="F62" s="9">
        <v>214.45</v>
      </c>
      <c r="G62" s="9">
        <f t="shared" si="0"/>
        <v>21.15</v>
      </c>
      <c r="H62" s="12">
        <v>21150</v>
      </c>
    </row>
    <row r="63" spans="1:8" x14ac:dyDescent="0.25">
      <c r="C63" s="148" t="s">
        <v>54</v>
      </c>
      <c r="D63" s="148"/>
      <c r="E63" s="148"/>
      <c r="F63" s="9">
        <v>15.1</v>
      </c>
      <c r="G63" s="9">
        <f>+ROUND(H63/1000,2)-0.01</f>
        <v>3.77</v>
      </c>
      <c r="H63" s="12">
        <v>3775</v>
      </c>
    </row>
    <row r="64" spans="1:8" x14ac:dyDescent="0.25">
      <c r="C64" s="148" t="s">
        <v>55</v>
      </c>
      <c r="D64" s="148"/>
      <c r="E64" s="148"/>
      <c r="F64" s="9">
        <v>270.5</v>
      </c>
      <c r="G64" s="9">
        <f t="shared" si="0"/>
        <v>67.63</v>
      </c>
      <c r="H64" s="12">
        <v>67625</v>
      </c>
    </row>
    <row r="65" spans="3:8" x14ac:dyDescent="0.25">
      <c r="C65" s="148" t="s">
        <v>56</v>
      </c>
      <c r="D65" s="148"/>
      <c r="E65" s="148"/>
      <c r="F65" s="9">
        <v>25</v>
      </c>
      <c r="G65" s="9">
        <f t="shared" si="0"/>
        <v>6.25</v>
      </c>
      <c r="H65" s="12">
        <v>6250</v>
      </c>
    </row>
    <row r="66" spans="3:8" x14ac:dyDescent="0.25">
      <c r="C66" s="148" t="s">
        <v>57</v>
      </c>
      <c r="D66" s="148"/>
      <c r="E66" s="148"/>
      <c r="F66" s="9">
        <v>343</v>
      </c>
      <c r="G66" s="9">
        <f t="shared" si="0"/>
        <v>85.75</v>
      </c>
      <c r="H66" s="12">
        <v>85750</v>
      </c>
    </row>
    <row r="67" spans="3:8" x14ac:dyDescent="0.25">
      <c r="C67" s="148" t="s">
        <v>58</v>
      </c>
      <c r="D67" s="148"/>
      <c r="E67" s="148"/>
      <c r="F67" s="9">
        <v>572.75</v>
      </c>
      <c r="G67" s="9">
        <f t="shared" si="0"/>
        <v>175.65</v>
      </c>
      <c r="H67" s="12">
        <v>175650</v>
      </c>
    </row>
    <row r="68" spans="3:8" x14ac:dyDescent="0.25">
      <c r="C68" s="148" t="s">
        <v>59</v>
      </c>
      <c r="D68" s="148"/>
      <c r="E68" s="148"/>
      <c r="F68" s="9">
        <v>788.5</v>
      </c>
      <c r="G68" s="9">
        <f>+ROUND(H68/1000,2)-0.01</f>
        <v>197.12</v>
      </c>
      <c r="H68" s="12">
        <v>197125</v>
      </c>
    </row>
    <row r="69" spans="3:8" x14ac:dyDescent="0.25">
      <c r="C69" s="148" t="s">
        <v>60</v>
      </c>
      <c r="D69" s="148"/>
      <c r="E69" s="148"/>
      <c r="F69" s="9">
        <v>301.7</v>
      </c>
      <c r="G69" s="9">
        <f t="shared" si="0"/>
        <v>75.430000000000007</v>
      </c>
      <c r="H69" s="12">
        <v>75425</v>
      </c>
    </row>
    <row r="70" spans="3:8" x14ac:dyDescent="0.25">
      <c r="C70" s="148" t="s">
        <v>61</v>
      </c>
      <c r="D70" s="148"/>
      <c r="E70" s="148"/>
      <c r="F70" s="9">
        <v>2156</v>
      </c>
      <c r="G70" s="9">
        <f t="shared" si="0"/>
        <v>200</v>
      </c>
      <c r="H70" s="12">
        <v>200000</v>
      </c>
    </row>
    <row r="71" spans="3:8" x14ac:dyDescent="0.25">
      <c r="C71" s="148" t="s">
        <v>62</v>
      </c>
      <c r="D71" s="148"/>
      <c r="E71" s="148"/>
      <c r="F71" s="9">
        <v>58975</v>
      </c>
      <c r="G71" s="9">
        <f t="shared" si="0"/>
        <v>500</v>
      </c>
      <c r="H71" s="12">
        <v>500000</v>
      </c>
    </row>
    <row r="72" spans="3:8" x14ac:dyDescent="0.25">
      <c r="C72" s="148" t="s">
        <v>63</v>
      </c>
      <c r="D72" s="148"/>
      <c r="E72" s="148"/>
      <c r="F72" s="9">
        <v>1451.9</v>
      </c>
      <c r="G72" s="9">
        <f>+ROUND(H72/1000,2)-0.01</f>
        <v>374.22</v>
      </c>
      <c r="H72" s="12">
        <v>374225</v>
      </c>
    </row>
    <row r="73" spans="3:8" x14ac:dyDescent="0.25">
      <c r="C73" s="148" t="s">
        <v>64</v>
      </c>
      <c r="D73" s="148"/>
      <c r="E73" s="148"/>
      <c r="F73" s="9">
        <v>90000</v>
      </c>
      <c r="G73" s="9">
        <f t="shared" si="0"/>
        <v>1000</v>
      </c>
      <c r="H73" s="12">
        <v>1000000</v>
      </c>
    </row>
    <row r="74" spans="3:8" x14ac:dyDescent="0.25">
      <c r="C74" s="148" t="s">
        <v>65</v>
      </c>
      <c r="D74" s="148"/>
      <c r="E74" s="148"/>
      <c r="F74" s="9">
        <v>5500</v>
      </c>
      <c r="G74" s="9">
        <f t="shared" si="0"/>
        <v>5500</v>
      </c>
      <c r="H74" s="12">
        <v>5500000</v>
      </c>
    </row>
    <row r="75" spans="3:8" x14ac:dyDescent="0.25">
      <c r="C75" s="148" t="s">
        <v>69</v>
      </c>
      <c r="D75" s="148"/>
      <c r="E75" s="148"/>
      <c r="F75" s="9">
        <f>SUM(F52:F74)</f>
        <v>206726.21999999997</v>
      </c>
      <c r="G75" s="14">
        <f>SUM(G53:G74)</f>
        <v>13019.25</v>
      </c>
      <c r="H75" s="13">
        <f>SUM(H53:H74)</f>
        <v>13019250</v>
      </c>
    </row>
    <row r="76" spans="3:8" x14ac:dyDescent="0.25">
      <c r="C76" s="148" t="s">
        <v>66</v>
      </c>
      <c r="D76" s="148"/>
      <c r="E76" s="148"/>
      <c r="F76" s="9">
        <v>345323.01</v>
      </c>
      <c r="G76" s="9">
        <f>+ROUND(61567486.93/1000,2)</f>
        <v>61567.49</v>
      </c>
    </row>
    <row r="77" spans="3:8" x14ac:dyDescent="0.25">
      <c r="C77" s="149" t="s">
        <v>73</v>
      </c>
      <c r="D77" s="150"/>
      <c r="E77" s="151"/>
      <c r="F77" s="9">
        <f>+F76-F75</f>
        <v>138596.79000000004</v>
      </c>
      <c r="G77" s="9">
        <f>+G76-G75</f>
        <v>48548.24</v>
      </c>
    </row>
    <row r="78" spans="3:8" x14ac:dyDescent="0.25">
      <c r="C78" s="148" t="s">
        <v>67</v>
      </c>
      <c r="D78" s="148"/>
      <c r="E78" s="148"/>
      <c r="F78" s="9">
        <f>+F37</f>
        <v>159642.22999999998</v>
      </c>
      <c r="G78" s="9" t="e">
        <f>+G37</f>
        <v>#REF!</v>
      </c>
    </row>
    <row r="79" spans="3:8" x14ac:dyDescent="0.25">
      <c r="C79" s="147" t="s">
        <v>68</v>
      </c>
      <c r="D79" s="147"/>
      <c r="E79" s="147"/>
      <c r="F79" s="9">
        <f>+F76-F75-F78</f>
        <v>-21045.439999999944</v>
      </c>
      <c r="G79" s="9" t="e">
        <f>+G76-G75-G78</f>
        <v>#REF!</v>
      </c>
    </row>
    <row r="80" spans="3:8" x14ac:dyDescent="0.25">
      <c r="C80" s="147"/>
      <c r="D80" s="147"/>
      <c r="E80" s="147"/>
      <c r="F80" s="9"/>
      <c r="G80" s="9"/>
    </row>
    <row r="81" spans="3:7" x14ac:dyDescent="0.25">
      <c r="C81" s="147"/>
      <c r="D81" s="147"/>
      <c r="E81" s="147"/>
      <c r="F81" s="9"/>
      <c r="G81" s="9"/>
    </row>
    <row r="82" spans="3:7" x14ac:dyDescent="0.25">
      <c r="F82" s="10"/>
      <c r="G82" s="10"/>
    </row>
    <row r="83" spans="3:7" x14ac:dyDescent="0.25">
      <c r="F83" s="10"/>
      <c r="G83" s="10"/>
    </row>
    <row r="84" spans="3:7" x14ac:dyDescent="0.25">
      <c r="F84" s="10"/>
      <c r="G84" s="10"/>
    </row>
    <row r="85" spans="3:7" x14ac:dyDescent="0.25">
      <c r="F85" s="10"/>
      <c r="G85" s="10"/>
    </row>
  </sheetData>
  <mergeCells count="50">
    <mergeCell ref="A27:A29"/>
    <mergeCell ref="B27:B29"/>
    <mergeCell ref="C27:C29"/>
    <mergeCell ref="B8:J8"/>
    <mergeCell ref="B13:J13"/>
    <mergeCell ref="B25:J25"/>
    <mergeCell ref="B21:J21"/>
    <mergeCell ref="B17:J17"/>
    <mergeCell ref="A1:J1"/>
    <mergeCell ref="A3:J3"/>
    <mergeCell ref="A5:A6"/>
    <mergeCell ref="B5:B6"/>
    <mergeCell ref="C5:C6"/>
    <mergeCell ref="D5:D6"/>
    <mergeCell ref="E5:E6"/>
    <mergeCell ref="F5:H5"/>
    <mergeCell ref="I5:I6"/>
    <mergeCell ref="J5:J6"/>
    <mergeCell ref="C65:E65"/>
    <mergeCell ref="C66:E66"/>
    <mergeCell ref="C67:E67"/>
    <mergeCell ref="A7:J7"/>
    <mergeCell ref="C68:E68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B32:J32"/>
    <mergeCell ref="C56:E56"/>
    <mergeCell ref="C80:E80"/>
    <mergeCell ref="C81:E81"/>
    <mergeCell ref="C52:E52"/>
    <mergeCell ref="C58:E58"/>
    <mergeCell ref="C77:E77"/>
    <mergeCell ref="C74:E74"/>
    <mergeCell ref="C75:E75"/>
    <mergeCell ref="C76:E76"/>
    <mergeCell ref="C78:E78"/>
    <mergeCell ref="C79:E79"/>
    <mergeCell ref="C69:E69"/>
    <mergeCell ref="C70:E70"/>
    <mergeCell ref="C71:E71"/>
    <mergeCell ref="C72:E72"/>
    <mergeCell ref="C73:E73"/>
    <mergeCell ref="C57:E57"/>
  </mergeCells>
  <phoneticPr fontId="10" type="noConversion"/>
  <pageMargins left="0.19685039370078741" right="0.19685039370078741" top="0.47244094488188981" bottom="0.19685039370078741" header="0.31496062992125984" footer="0.23622047244094491"/>
  <pageSetup paperSize="9" orientation="landscape" horizontalDpi="180" verticalDpi="180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view="pageBreakPreview" topLeftCell="A7" zoomScale="130" zoomScaleNormal="130" zoomScaleSheetLayoutView="130" workbookViewId="0">
      <pane ySplit="5" topLeftCell="A36" activePane="bottomLeft" state="frozen"/>
      <selection activeCell="A7" sqref="A7"/>
      <selection pane="bottomLeft" activeCell="E49" sqref="E49"/>
    </sheetView>
  </sheetViews>
  <sheetFormatPr defaultRowHeight="12.75" outlineLevelRow="1" outlineLevelCol="1" x14ac:dyDescent="0.25"/>
  <cols>
    <col min="1" max="1" width="3.42578125" style="1" customWidth="1"/>
    <col min="2" max="2" width="20.85546875" style="1" customWidth="1"/>
    <col min="3" max="3" width="10.7109375" style="1" customWidth="1" outlineLevel="1"/>
    <col min="4" max="5" width="9.140625" style="1" customWidth="1" outlineLevel="1"/>
    <col min="6" max="6" width="10.7109375" style="1" customWidth="1" outlineLevel="1"/>
    <col min="7" max="7" width="9.140625" style="1" customWidth="1" outlineLevel="1"/>
    <col min="8" max="8" width="10.28515625" style="1" bestFit="1" customWidth="1"/>
    <col min="9" max="10" width="9.140625" style="1"/>
    <col min="11" max="11" width="10.28515625" style="1" customWidth="1"/>
    <col min="12" max="12" width="9.42578125" style="1" bestFit="1" customWidth="1"/>
    <col min="13" max="13" width="10.7109375" style="1" bestFit="1" customWidth="1"/>
    <col min="14" max="15" width="9.140625" style="1"/>
    <col min="16" max="16" width="11.28515625" style="1" customWidth="1"/>
    <col min="17" max="17" width="9.140625" style="1"/>
    <col min="18" max="18" width="9.28515625" style="1" customWidth="1" outlineLevel="1"/>
    <col min="19" max="212" width="9.140625" style="1"/>
    <col min="213" max="213" width="3.42578125" style="1" customWidth="1"/>
    <col min="214" max="214" width="20.85546875" style="1" customWidth="1"/>
    <col min="215" max="215" width="10.140625" style="1" customWidth="1"/>
    <col min="216" max="217" width="9.140625" style="1" customWidth="1"/>
    <col min="218" max="218" width="10.7109375" style="1" customWidth="1"/>
    <col min="219" max="219" width="9.140625" style="1" customWidth="1"/>
    <col min="220" max="220" width="10.28515625" style="1" bestFit="1" customWidth="1"/>
    <col min="221" max="222" width="9.140625" style="1"/>
    <col min="223" max="223" width="10.28515625" style="1" customWidth="1"/>
    <col min="224" max="224" width="9.42578125" style="1" bestFit="1" customWidth="1"/>
    <col min="225" max="225" width="10.7109375" style="1" bestFit="1" customWidth="1"/>
    <col min="226" max="227" width="9.140625" style="1"/>
    <col min="228" max="228" width="11.28515625" style="1" customWidth="1"/>
    <col min="229" max="229" width="9.140625" style="1"/>
    <col min="230" max="230" width="10.5703125" style="1" customWidth="1"/>
    <col min="231" max="231" width="0" style="1" hidden="1" customWidth="1"/>
    <col min="232" max="233" width="9.140625" style="1"/>
    <col min="234" max="234" width="10.28515625" style="1" bestFit="1" customWidth="1"/>
    <col min="235" max="236" width="9.140625" style="1"/>
    <col min="237" max="237" width="17.28515625" style="1" customWidth="1"/>
    <col min="238" max="468" width="9.140625" style="1"/>
    <col min="469" max="469" width="3.42578125" style="1" customWidth="1"/>
    <col min="470" max="470" width="20.85546875" style="1" customWidth="1"/>
    <col min="471" max="471" width="10.140625" style="1" customWidth="1"/>
    <col min="472" max="473" width="9.140625" style="1" customWidth="1"/>
    <col min="474" max="474" width="10.7109375" style="1" customWidth="1"/>
    <col min="475" max="475" width="9.140625" style="1" customWidth="1"/>
    <col min="476" max="476" width="10.28515625" style="1" bestFit="1" customWidth="1"/>
    <col min="477" max="478" width="9.140625" style="1"/>
    <col min="479" max="479" width="10.28515625" style="1" customWidth="1"/>
    <col min="480" max="480" width="9.42578125" style="1" bestFit="1" customWidth="1"/>
    <col min="481" max="481" width="10.7109375" style="1" bestFit="1" customWidth="1"/>
    <col min="482" max="483" width="9.140625" style="1"/>
    <col min="484" max="484" width="11.28515625" style="1" customWidth="1"/>
    <col min="485" max="485" width="9.140625" style="1"/>
    <col min="486" max="486" width="10.5703125" style="1" customWidth="1"/>
    <col min="487" max="487" width="0" style="1" hidden="1" customWidth="1"/>
    <col min="488" max="489" width="9.140625" style="1"/>
    <col min="490" max="490" width="10.28515625" style="1" bestFit="1" customWidth="1"/>
    <col min="491" max="492" width="9.140625" style="1"/>
    <col min="493" max="493" width="17.28515625" style="1" customWidth="1"/>
    <col min="494" max="724" width="9.140625" style="1"/>
    <col min="725" max="725" width="3.42578125" style="1" customWidth="1"/>
    <col min="726" max="726" width="20.85546875" style="1" customWidth="1"/>
    <col min="727" max="727" width="10.140625" style="1" customWidth="1"/>
    <col min="728" max="729" width="9.140625" style="1" customWidth="1"/>
    <col min="730" max="730" width="10.7109375" style="1" customWidth="1"/>
    <col min="731" max="731" width="9.140625" style="1" customWidth="1"/>
    <col min="732" max="732" width="10.28515625" style="1" bestFit="1" customWidth="1"/>
    <col min="733" max="734" width="9.140625" style="1"/>
    <col min="735" max="735" width="10.28515625" style="1" customWidth="1"/>
    <col min="736" max="736" width="9.42578125" style="1" bestFit="1" customWidth="1"/>
    <col min="737" max="737" width="10.7109375" style="1" bestFit="1" customWidth="1"/>
    <col min="738" max="739" width="9.140625" style="1"/>
    <col min="740" max="740" width="11.28515625" style="1" customWidth="1"/>
    <col min="741" max="741" width="9.140625" style="1"/>
    <col min="742" max="742" width="10.5703125" style="1" customWidth="1"/>
    <col min="743" max="743" width="0" style="1" hidden="1" customWidth="1"/>
    <col min="744" max="745" width="9.140625" style="1"/>
    <col min="746" max="746" width="10.28515625" style="1" bestFit="1" customWidth="1"/>
    <col min="747" max="748" width="9.140625" style="1"/>
    <col min="749" max="749" width="17.28515625" style="1" customWidth="1"/>
    <col min="750" max="980" width="9.140625" style="1"/>
    <col min="981" max="981" width="3.42578125" style="1" customWidth="1"/>
    <col min="982" max="982" width="20.85546875" style="1" customWidth="1"/>
    <col min="983" max="983" width="10.140625" style="1" customWidth="1"/>
    <col min="984" max="985" width="9.140625" style="1" customWidth="1"/>
    <col min="986" max="986" width="10.7109375" style="1" customWidth="1"/>
    <col min="987" max="987" width="9.140625" style="1" customWidth="1"/>
    <col min="988" max="988" width="10.28515625" style="1" bestFit="1" customWidth="1"/>
    <col min="989" max="990" width="9.140625" style="1"/>
    <col min="991" max="991" width="10.28515625" style="1" customWidth="1"/>
    <col min="992" max="992" width="9.42578125" style="1" bestFit="1" customWidth="1"/>
    <col min="993" max="993" width="10.7109375" style="1" bestFit="1" customWidth="1"/>
    <col min="994" max="995" width="9.140625" style="1"/>
    <col min="996" max="996" width="11.28515625" style="1" customWidth="1"/>
    <col min="997" max="997" width="9.140625" style="1"/>
    <col min="998" max="998" width="10.5703125" style="1" customWidth="1"/>
    <col min="999" max="999" width="0" style="1" hidden="1" customWidth="1"/>
    <col min="1000" max="1001" width="9.140625" style="1"/>
    <col min="1002" max="1002" width="10.28515625" style="1" bestFit="1" customWidth="1"/>
    <col min="1003" max="1004" width="9.140625" style="1"/>
    <col min="1005" max="1005" width="17.28515625" style="1" customWidth="1"/>
    <col min="1006" max="1236" width="9.140625" style="1"/>
    <col min="1237" max="1237" width="3.42578125" style="1" customWidth="1"/>
    <col min="1238" max="1238" width="20.85546875" style="1" customWidth="1"/>
    <col min="1239" max="1239" width="10.140625" style="1" customWidth="1"/>
    <col min="1240" max="1241" width="9.140625" style="1" customWidth="1"/>
    <col min="1242" max="1242" width="10.7109375" style="1" customWidth="1"/>
    <col min="1243" max="1243" width="9.140625" style="1" customWidth="1"/>
    <col min="1244" max="1244" width="10.28515625" style="1" bestFit="1" customWidth="1"/>
    <col min="1245" max="1246" width="9.140625" style="1"/>
    <col min="1247" max="1247" width="10.28515625" style="1" customWidth="1"/>
    <col min="1248" max="1248" width="9.42578125" style="1" bestFit="1" customWidth="1"/>
    <col min="1249" max="1249" width="10.7109375" style="1" bestFit="1" customWidth="1"/>
    <col min="1250" max="1251" width="9.140625" style="1"/>
    <col min="1252" max="1252" width="11.28515625" style="1" customWidth="1"/>
    <col min="1253" max="1253" width="9.140625" style="1"/>
    <col min="1254" max="1254" width="10.5703125" style="1" customWidth="1"/>
    <col min="1255" max="1255" width="0" style="1" hidden="1" customWidth="1"/>
    <col min="1256" max="1257" width="9.140625" style="1"/>
    <col min="1258" max="1258" width="10.28515625" style="1" bestFit="1" customWidth="1"/>
    <col min="1259" max="1260" width="9.140625" style="1"/>
    <col min="1261" max="1261" width="17.28515625" style="1" customWidth="1"/>
    <col min="1262" max="1492" width="9.140625" style="1"/>
    <col min="1493" max="1493" width="3.42578125" style="1" customWidth="1"/>
    <col min="1494" max="1494" width="20.85546875" style="1" customWidth="1"/>
    <col min="1495" max="1495" width="10.140625" style="1" customWidth="1"/>
    <col min="1496" max="1497" width="9.140625" style="1" customWidth="1"/>
    <col min="1498" max="1498" width="10.7109375" style="1" customWidth="1"/>
    <col min="1499" max="1499" width="9.140625" style="1" customWidth="1"/>
    <col min="1500" max="1500" width="10.28515625" style="1" bestFit="1" customWidth="1"/>
    <col min="1501" max="1502" width="9.140625" style="1"/>
    <col min="1503" max="1503" width="10.28515625" style="1" customWidth="1"/>
    <col min="1504" max="1504" width="9.42578125" style="1" bestFit="1" customWidth="1"/>
    <col min="1505" max="1505" width="10.7109375" style="1" bestFit="1" customWidth="1"/>
    <col min="1506" max="1507" width="9.140625" style="1"/>
    <col min="1508" max="1508" width="11.28515625" style="1" customWidth="1"/>
    <col min="1509" max="1509" width="9.140625" style="1"/>
    <col min="1510" max="1510" width="10.5703125" style="1" customWidth="1"/>
    <col min="1511" max="1511" width="0" style="1" hidden="1" customWidth="1"/>
    <col min="1512" max="1513" width="9.140625" style="1"/>
    <col min="1514" max="1514" width="10.28515625" style="1" bestFit="1" customWidth="1"/>
    <col min="1515" max="1516" width="9.140625" style="1"/>
    <col min="1517" max="1517" width="17.28515625" style="1" customWidth="1"/>
    <col min="1518" max="1748" width="9.140625" style="1"/>
    <col min="1749" max="1749" width="3.42578125" style="1" customWidth="1"/>
    <col min="1750" max="1750" width="20.85546875" style="1" customWidth="1"/>
    <col min="1751" max="1751" width="10.140625" style="1" customWidth="1"/>
    <col min="1752" max="1753" width="9.140625" style="1" customWidth="1"/>
    <col min="1754" max="1754" width="10.7109375" style="1" customWidth="1"/>
    <col min="1755" max="1755" width="9.140625" style="1" customWidth="1"/>
    <col min="1756" max="1756" width="10.28515625" style="1" bestFit="1" customWidth="1"/>
    <col min="1757" max="1758" width="9.140625" style="1"/>
    <col min="1759" max="1759" width="10.28515625" style="1" customWidth="1"/>
    <col min="1760" max="1760" width="9.42578125" style="1" bestFit="1" customWidth="1"/>
    <col min="1761" max="1761" width="10.7109375" style="1" bestFit="1" customWidth="1"/>
    <col min="1762" max="1763" width="9.140625" style="1"/>
    <col min="1764" max="1764" width="11.28515625" style="1" customWidth="1"/>
    <col min="1765" max="1765" width="9.140625" style="1"/>
    <col min="1766" max="1766" width="10.5703125" style="1" customWidth="1"/>
    <col min="1767" max="1767" width="0" style="1" hidden="1" customWidth="1"/>
    <col min="1768" max="1769" width="9.140625" style="1"/>
    <col min="1770" max="1770" width="10.28515625" style="1" bestFit="1" customWidth="1"/>
    <col min="1771" max="1772" width="9.140625" style="1"/>
    <col min="1773" max="1773" width="17.28515625" style="1" customWidth="1"/>
    <col min="1774" max="2004" width="9.140625" style="1"/>
    <col min="2005" max="2005" width="3.42578125" style="1" customWidth="1"/>
    <col min="2006" max="2006" width="20.85546875" style="1" customWidth="1"/>
    <col min="2007" max="2007" width="10.140625" style="1" customWidth="1"/>
    <col min="2008" max="2009" width="9.140625" style="1" customWidth="1"/>
    <col min="2010" max="2010" width="10.7109375" style="1" customWidth="1"/>
    <col min="2011" max="2011" width="9.140625" style="1" customWidth="1"/>
    <col min="2012" max="2012" width="10.28515625" style="1" bestFit="1" customWidth="1"/>
    <col min="2013" max="2014" width="9.140625" style="1"/>
    <col min="2015" max="2015" width="10.28515625" style="1" customWidth="1"/>
    <col min="2016" max="2016" width="9.42578125" style="1" bestFit="1" customWidth="1"/>
    <col min="2017" max="2017" width="10.7109375" style="1" bestFit="1" customWidth="1"/>
    <col min="2018" max="2019" width="9.140625" style="1"/>
    <col min="2020" max="2020" width="11.28515625" style="1" customWidth="1"/>
    <col min="2021" max="2021" width="9.140625" style="1"/>
    <col min="2022" max="2022" width="10.5703125" style="1" customWidth="1"/>
    <col min="2023" max="2023" width="0" style="1" hidden="1" customWidth="1"/>
    <col min="2024" max="2025" width="9.140625" style="1"/>
    <col min="2026" max="2026" width="10.28515625" style="1" bestFit="1" customWidth="1"/>
    <col min="2027" max="2028" width="9.140625" style="1"/>
    <col min="2029" max="2029" width="17.28515625" style="1" customWidth="1"/>
    <col min="2030" max="2260" width="9.140625" style="1"/>
    <col min="2261" max="2261" width="3.42578125" style="1" customWidth="1"/>
    <col min="2262" max="2262" width="20.85546875" style="1" customWidth="1"/>
    <col min="2263" max="2263" width="10.140625" style="1" customWidth="1"/>
    <col min="2264" max="2265" width="9.140625" style="1" customWidth="1"/>
    <col min="2266" max="2266" width="10.7109375" style="1" customWidth="1"/>
    <col min="2267" max="2267" width="9.140625" style="1" customWidth="1"/>
    <col min="2268" max="2268" width="10.28515625" style="1" bestFit="1" customWidth="1"/>
    <col min="2269" max="2270" width="9.140625" style="1"/>
    <col min="2271" max="2271" width="10.28515625" style="1" customWidth="1"/>
    <col min="2272" max="2272" width="9.42578125" style="1" bestFit="1" customWidth="1"/>
    <col min="2273" max="2273" width="10.7109375" style="1" bestFit="1" customWidth="1"/>
    <col min="2274" max="2275" width="9.140625" style="1"/>
    <col min="2276" max="2276" width="11.28515625" style="1" customWidth="1"/>
    <col min="2277" max="2277" width="9.140625" style="1"/>
    <col min="2278" max="2278" width="10.5703125" style="1" customWidth="1"/>
    <col min="2279" max="2279" width="0" style="1" hidden="1" customWidth="1"/>
    <col min="2280" max="2281" width="9.140625" style="1"/>
    <col min="2282" max="2282" width="10.28515625" style="1" bestFit="1" customWidth="1"/>
    <col min="2283" max="2284" width="9.140625" style="1"/>
    <col min="2285" max="2285" width="17.28515625" style="1" customWidth="1"/>
    <col min="2286" max="2516" width="9.140625" style="1"/>
    <col min="2517" max="2517" width="3.42578125" style="1" customWidth="1"/>
    <col min="2518" max="2518" width="20.85546875" style="1" customWidth="1"/>
    <col min="2519" max="2519" width="10.140625" style="1" customWidth="1"/>
    <col min="2520" max="2521" width="9.140625" style="1" customWidth="1"/>
    <col min="2522" max="2522" width="10.7109375" style="1" customWidth="1"/>
    <col min="2523" max="2523" width="9.140625" style="1" customWidth="1"/>
    <col min="2524" max="2524" width="10.28515625" style="1" bestFit="1" customWidth="1"/>
    <col min="2525" max="2526" width="9.140625" style="1"/>
    <col min="2527" max="2527" width="10.28515625" style="1" customWidth="1"/>
    <col min="2528" max="2528" width="9.42578125" style="1" bestFit="1" customWidth="1"/>
    <col min="2529" max="2529" width="10.7109375" style="1" bestFit="1" customWidth="1"/>
    <col min="2530" max="2531" width="9.140625" style="1"/>
    <col min="2532" max="2532" width="11.28515625" style="1" customWidth="1"/>
    <col min="2533" max="2533" width="9.140625" style="1"/>
    <col min="2534" max="2534" width="10.5703125" style="1" customWidth="1"/>
    <col min="2535" max="2535" width="0" style="1" hidden="1" customWidth="1"/>
    <col min="2536" max="2537" width="9.140625" style="1"/>
    <col min="2538" max="2538" width="10.28515625" style="1" bestFit="1" customWidth="1"/>
    <col min="2539" max="2540" width="9.140625" style="1"/>
    <col min="2541" max="2541" width="17.28515625" style="1" customWidth="1"/>
    <col min="2542" max="2772" width="9.140625" style="1"/>
    <col min="2773" max="2773" width="3.42578125" style="1" customWidth="1"/>
    <col min="2774" max="2774" width="20.85546875" style="1" customWidth="1"/>
    <col min="2775" max="2775" width="10.140625" style="1" customWidth="1"/>
    <col min="2776" max="2777" width="9.140625" style="1" customWidth="1"/>
    <col min="2778" max="2778" width="10.7109375" style="1" customWidth="1"/>
    <col min="2779" max="2779" width="9.140625" style="1" customWidth="1"/>
    <col min="2780" max="2780" width="10.28515625" style="1" bestFit="1" customWidth="1"/>
    <col min="2781" max="2782" width="9.140625" style="1"/>
    <col min="2783" max="2783" width="10.28515625" style="1" customWidth="1"/>
    <col min="2784" max="2784" width="9.42578125" style="1" bestFit="1" customWidth="1"/>
    <col min="2785" max="2785" width="10.7109375" style="1" bestFit="1" customWidth="1"/>
    <col min="2786" max="2787" width="9.140625" style="1"/>
    <col min="2788" max="2788" width="11.28515625" style="1" customWidth="1"/>
    <col min="2789" max="2789" width="9.140625" style="1"/>
    <col min="2790" max="2790" width="10.5703125" style="1" customWidth="1"/>
    <col min="2791" max="2791" width="0" style="1" hidden="1" customWidth="1"/>
    <col min="2792" max="2793" width="9.140625" style="1"/>
    <col min="2794" max="2794" width="10.28515625" style="1" bestFit="1" customWidth="1"/>
    <col min="2795" max="2796" width="9.140625" style="1"/>
    <col min="2797" max="2797" width="17.28515625" style="1" customWidth="1"/>
    <col min="2798" max="3028" width="9.140625" style="1"/>
    <col min="3029" max="3029" width="3.42578125" style="1" customWidth="1"/>
    <col min="3030" max="3030" width="20.85546875" style="1" customWidth="1"/>
    <col min="3031" max="3031" width="10.140625" style="1" customWidth="1"/>
    <col min="3032" max="3033" width="9.140625" style="1" customWidth="1"/>
    <col min="3034" max="3034" width="10.7109375" style="1" customWidth="1"/>
    <col min="3035" max="3035" width="9.140625" style="1" customWidth="1"/>
    <col min="3036" max="3036" width="10.28515625" style="1" bestFit="1" customWidth="1"/>
    <col min="3037" max="3038" width="9.140625" style="1"/>
    <col min="3039" max="3039" width="10.28515625" style="1" customWidth="1"/>
    <col min="3040" max="3040" width="9.42578125" style="1" bestFit="1" customWidth="1"/>
    <col min="3041" max="3041" width="10.7109375" style="1" bestFit="1" customWidth="1"/>
    <col min="3042" max="3043" width="9.140625" style="1"/>
    <col min="3044" max="3044" width="11.28515625" style="1" customWidth="1"/>
    <col min="3045" max="3045" width="9.140625" style="1"/>
    <col min="3046" max="3046" width="10.5703125" style="1" customWidth="1"/>
    <col min="3047" max="3047" width="0" style="1" hidden="1" customWidth="1"/>
    <col min="3048" max="3049" width="9.140625" style="1"/>
    <col min="3050" max="3050" width="10.28515625" style="1" bestFit="1" customWidth="1"/>
    <col min="3051" max="3052" width="9.140625" style="1"/>
    <col min="3053" max="3053" width="17.28515625" style="1" customWidth="1"/>
    <col min="3054" max="3284" width="9.140625" style="1"/>
    <col min="3285" max="3285" width="3.42578125" style="1" customWidth="1"/>
    <col min="3286" max="3286" width="20.85546875" style="1" customWidth="1"/>
    <col min="3287" max="3287" width="10.140625" style="1" customWidth="1"/>
    <col min="3288" max="3289" width="9.140625" style="1" customWidth="1"/>
    <col min="3290" max="3290" width="10.7109375" style="1" customWidth="1"/>
    <col min="3291" max="3291" width="9.140625" style="1" customWidth="1"/>
    <col min="3292" max="3292" width="10.28515625" style="1" bestFit="1" customWidth="1"/>
    <col min="3293" max="3294" width="9.140625" style="1"/>
    <col min="3295" max="3295" width="10.28515625" style="1" customWidth="1"/>
    <col min="3296" max="3296" width="9.42578125" style="1" bestFit="1" customWidth="1"/>
    <col min="3297" max="3297" width="10.7109375" style="1" bestFit="1" customWidth="1"/>
    <col min="3298" max="3299" width="9.140625" style="1"/>
    <col min="3300" max="3300" width="11.28515625" style="1" customWidth="1"/>
    <col min="3301" max="3301" width="9.140625" style="1"/>
    <col min="3302" max="3302" width="10.5703125" style="1" customWidth="1"/>
    <col min="3303" max="3303" width="0" style="1" hidden="1" customWidth="1"/>
    <col min="3304" max="3305" width="9.140625" style="1"/>
    <col min="3306" max="3306" width="10.28515625" style="1" bestFit="1" customWidth="1"/>
    <col min="3307" max="3308" width="9.140625" style="1"/>
    <col min="3309" max="3309" width="17.28515625" style="1" customWidth="1"/>
    <col min="3310" max="3540" width="9.140625" style="1"/>
    <col min="3541" max="3541" width="3.42578125" style="1" customWidth="1"/>
    <col min="3542" max="3542" width="20.85546875" style="1" customWidth="1"/>
    <col min="3543" max="3543" width="10.140625" style="1" customWidth="1"/>
    <col min="3544" max="3545" width="9.140625" style="1" customWidth="1"/>
    <col min="3546" max="3546" width="10.7109375" style="1" customWidth="1"/>
    <col min="3547" max="3547" width="9.140625" style="1" customWidth="1"/>
    <col min="3548" max="3548" width="10.28515625" style="1" bestFit="1" customWidth="1"/>
    <col min="3549" max="3550" width="9.140625" style="1"/>
    <col min="3551" max="3551" width="10.28515625" style="1" customWidth="1"/>
    <col min="3552" max="3552" width="9.42578125" style="1" bestFit="1" customWidth="1"/>
    <col min="3553" max="3553" width="10.7109375" style="1" bestFit="1" customWidth="1"/>
    <col min="3554" max="3555" width="9.140625" style="1"/>
    <col min="3556" max="3556" width="11.28515625" style="1" customWidth="1"/>
    <col min="3557" max="3557" width="9.140625" style="1"/>
    <col min="3558" max="3558" width="10.5703125" style="1" customWidth="1"/>
    <col min="3559" max="3559" width="0" style="1" hidden="1" customWidth="1"/>
    <col min="3560" max="3561" width="9.140625" style="1"/>
    <col min="3562" max="3562" width="10.28515625" style="1" bestFit="1" customWidth="1"/>
    <col min="3563" max="3564" width="9.140625" style="1"/>
    <col min="3565" max="3565" width="17.28515625" style="1" customWidth="1"/>
    <col min="3566" max="3796" width="9.140625" style="1"/>
    <col min="3797" max="3797" width="3.42578125" style="1" customWidth="1"/>
    <col min="3798" max="3798" width="20.85546875" style="1" customWidth="1"/>
    <col min="3799" max="3799" width="10.140625" style="1" customWidth="1"/>
    <col min="3800" max="3801" width="9.140625" style="1" customWidth="1"/>
    <col min="3802" max="3802" width="10.7109375" style="1" customWidth="1"/>
    <col min="3803" max="3803" width="9.140625" style="1" customWidth="1"/>
    <col min="3804" max="3804" width="10.28515625" style="1" bestFit="1" customWidth="1"/>
    <col min="3805" max="3806" width="9.140625" style="1"/>
    <col min="3807" max="3807" width="10.28515625" style="1" customWidth="1"/>
    <col min="3808" max="3808" width="9.42578125" style="1" bestFit="1" customWidth="1"/>
    <col min="3809" max="3809" width="10.7109375" style="1" bestFit="1" customWidth="1"/>
    <col min="3810" max="3811" width="9.140625" style="1"/>
    <col min="3812" max="3812" width="11.28515625" style="1" customWidth="1"/>
    <col min="3813" max="3813" width="9.140625" style="1"/>
    <col min="3814" max="3814" width="10.5703125" style="1" customWidth="1"/>
    <col min="3815" max="3815" width="0" style="1" hidden="1" customWidth="1"/>
    <col min="3816" max="3817" width="9.140625" style="1"/>
    <col min="3818" max="3818" width="10.28515625" style="1" bestFit="1" customWidth="1"/>
    <col min="3819" max="3820" width="9.140625" style="1"/>
    <col min="3821" max="3821" width="17.28515625" style="1" customWidth="1"/>
    <col min="3822" max="4052" width="9.140625" style="1"/>
    <col min="4053" max="4053" width="3.42578125" style="1" customWidth="1"/>
    <col min="4054" max="4054" width="20.85546875" style="1" customWidth="1"/>
    <col min="4055" max="4055" width="10.140625" style="1" customWidth="1"/>
    <col min="4056" max="4057" width="9.140625" style="1" customWidth="1"/>
    <col min="4058" max="4058" width="10.7109375" style="1" customWidth="1"/>
    <col min="4059" max="4059" width="9.140625" style="1" customWidth="1"/>
    <col min="4060" max="4060" width="10.28515625" style="1" bestFit="1" customWidth="1"/>
    <col min="4061" max="4062" width="9.140625" style="1"/>
    <col min="4063" max="4063" width="10.28515625" style="1" customWidth="1"/>
    <col min="4064" max="4064" width="9.42578125" style="1" bestFit="1" customWidth="1"/>
    <col min="4065" max="4065" width="10.7109375" style="1" bestFit="1" customWidth="1"/>
    <col min="4066" max="4067" width="9.140625" style="1"/>
    <col min="4068" max="4068" width="11.28515625" style="1" customWidth="1"/>
    <col min="4069" max="4069" width="9.140625" style="1"/>
    <col min="4070" max="4070" width="10.5703125" style="1" customWidth="1"/>
    <col min="4071" max="4071" width="0" style="1" hidden="1" customWidth="1"/>
    <col min="4072" max="4073" width="9.140625" style="1"/>
    <col min="4074" max="4074" width="10.28515625" style="1" bestFit="1" customWidth="1"/>
    <col min="4075" max="4076" width="9.140625" style="1"/>
    <col min="4077" max="4077" width="17.28515625" style="1" customWidth="1"/>
    <col min="4078" max="4308" width="9.140625" style="1"/>
    <col min="4309" max="4309" width="3.42578125" style="1" customWidth="1"/>
    <col min="4310" max="4310" width="20.85546875" style="1" customWidth="1"/>
    <col min="4311" max="4311" width="10.140625" style="1" customWidth="1"/>
    <col min="4312" max="4313" width="9.140625" style="1" customWidth="1"/>
    <col min="4314" max="4314" width="10.7109375" style="1" customWidth="1"/>
    <col min="4315" max="4315" width="9.140625" style="1" customWidth="1"/>
    <col min="4316" max="4316" width="10.28515625" style="1" bestFit="1" customWidth="1"/>
    <col min="4317" max="4318" width="9.140625" style="1"/>
    <col min="4319" max="4319" width="10.28515625" style="1" customWidth="1"/>
    <col min="4320" max="4320" width="9.42578125" style="1" bestFit="1" customWidth="1"/>
    <col min="4321" max="4321" width="10.7109375" style="1" bestFit="1" customWidth="1"/>
    <col min="4322" max="4323" width="9.140625" style="1"/>
    <col min="4324" max="4324" width="11.28515625" style="1" customWidth="1"/>
    <col min="4325" max="4325" width="9.140625" style="1"/>
    <col min="4326" max="4326" width="10.5703125" style="1" customWidth="1"/>
    <col min="4327" max="4327" width="0" style="1" hidden="1" customWidth="1"/>
    <col min="4328" max="4329" width="9.140625" style="1"/>
    <col min="4330" max="4330" width="10.28515625" style="1" bestFit="1" customWidth="1"/>
    <col min="4331" max="4332" width="9.140625" style="1"/>
    <col min="4333" max="4333" width="17.28515625" style="1" customWidth="1"/>
    <col min="4334" max="4564" width="9.140625" style="1"/>
    <col min="4565" max="4565" width="3.42578125" style="1" customWidth="1"/>
    <col min="4566" max="4566" width="20.85546875" style="1" customWidth="1"/>
    <col min="4567" max="4567" width="10.140625" style="1" customWidth="1"/>
    <col min="4568" max="4569" width="9.140625" style="1" customWidth="1"/>
    <col min="4570" max="4570" width="10.7109375" style="1" customWidth="1"/>
    <col min="4571" max="4571" width="9.140625" style="1" customWidth="1"/>
    <col min="4572" max="4572" width="10.28515625" style="1" bestFit="1" customWidth="1"/>
    <col min="4573" max="4574" width="9.140625" style="1"/>
    <col min="4575" max="4575" width="10.28515625" style="1" customWidth="1"/>
    <col min="4576" max="4576" width="9.42578125" style="1" bestFit="1" customWidth="1"/>
    <col min="4577" max="4577" width="10.7109375" style="1" bestFit="1" customWidth="1"/>
    <col min="4578" max="4579" width="9.140625" style="1"/>
    <col min="4580" max="4580" width="11.28515625" style="1" customWidth="1"/>
    <col min="4581" max="4581" width="9.140625" style="1"/>
    <col min="4582" max="4582" width="10.5703125" style="1" customWidth="1"/>
    <col min="4583" max="4583" width="0" style="1" hidden="1" customWidth="1"/>
    <col min="4584" max="4585" width="9.140625" style="1"/>
    <col min="4586" max="4586" width="10.28515625" style="1" bestFit="1" customWidth="1"/>
    <col min="4587" max="4588" width="9.140625" style="1"/>
    <col min="4589" max="4589" width="17.28515625" style="1" customWidth="1"/>
    <col min="4590" max="4820" width="9.140625" style="1"/>
    <col min="4821" max="4821" width="3.42578125" style="1" customWidth="1"/>
    <col min="4822" max="4822" width="20.85546875" style="1" customWidth="1"/>
    <col min="4823" max="4823" width="10.140625" style="1" customWidth="1"/>
    <col min="4824" max="4825" width="9.140625" style="1" customWidth="1"/>
    <col min="4826" max="4826" width="10.7109375" style="1" customWidth="1"/>
    <col min="4827" max="4827" width="9.140625" style="1" customWidth="1"/>
    <col min="4828" max="4828" width="10.28515625" style="1" bestFit="1" customWidth="1"/>
    <col min="4829" max="4830" width="9.140625" style="1"/>
    <col min="4831" max="4831" width="10.28515625" style="1" customWidth="1"/>
    <col min="4832" max="4832" width="9.42578125" style="1" bestFit="1" customWidth="1"/>
    <col min="4833" max="4833" width="10.7109375" style="1" bestFit="1" customWidth="1"/>
    <col min="4834" max="4835" width="9.140625" style="1"/>
    <col min="4836" max="4836" width="11.28515625" style="1" customWidth="1"/>
    <col min="4837" max="4837" width="9.140625" style="1"/>
    <col min="4838" max="4838" width="10.5703125" style="1" customWidth="1"/>
    <col min="4839" max="4839" width="0" style="1" hidden="1" customWidth="1"/>
    <col min="4840" max="4841" width="9.140625" style="1"/>
    <col min="4842" max="4842" width="10.28515625" style="1" bestFit="1" customWidth="1"/>
    <col min="4843" max="4844" width="9.140625" style="1"/>
    <col min="4845" max="4845" width="17.28515625" style="1" customWidth="1"/>
    <col min="4846" max="5076" width="9.140625" style="1"/>
    <col min="5077" max="5077" width="3.42578125" style="1" customWidth="1"/>
    <col min="5078" max="5078" width="20.85546875" style="1" customWidth="1"/>
    <col min="5079" max="5079" width="10.140625" style="1" customWidth="1"/>
    <col min="5080" max="5081" width="9.140625" style="1" customWidth="1"/>
    <col min="5082" max="5082" width="10.7109375" style="1" customWidth="1"/>
    <col min="5083" max="5083" width="9.140625" style="1" customWidth="1"/>
    <col min="5084" max="5084" width="10.28515625" style="1" bestFit="1" customWidth="1"/>
    <col min="5085" max="5086" width="9.140625" style="1"/>
    <col min="5087" max="5087" width="10.28515625" style="1" customWidth="1"/>
    <col min="5088" max="5088" width="9.42578125" style="1" bestFit="1" customWidth="1"/>
    <col min="5089" max="5089" width="10.7109375" style="1" bestFit="1" customWidth="1"/>
    <col min="5090" max="5091" width="9.140625" style="1"/>
    <col min="5092" max="5092" width="11.28515625" style="1" customWidth="1"/>
    <col min="5093" max="5093" width="9.140625" style="1"/>
    <col min="5094" max="5094" width="10.5703125" style="1" customWidth="1"/>
    <col min="5095" max="5095" width="0" style="1" hidden="1" customWidth="1"/>
    <col min="5096" max="5097" width="9.140625" style="1"/>
    <col min="5098" max="5098" width="10.28515625" style="1" bestFit="1" customWidth="1"/>
    <col min="5099" max="5100" width="9.140625" style="1"/>
    <col min="5101" max="5101" width="17.28515625" style="1" customWidth="1"/>
    <col min="5102" max="5332" width="9.140625" style="1"/>
    <col min="5333" max="5333" width="3.42578125" style="1" customWidth="1"/>
    <col min="5334" max="5334" width="20.85546875" style="1" customWidth="1"/>
    <col min="5335" max="5335" width="10.140625" style="1" customWidth="1"/>
    <col min="5336" max="5337" width="9.140625" style="1" customWidth="1"/>
    <col min="5338" max="5338" width="10.7109375" style="1" customWidth="1"/>
    <col min="5339" max="5339" width="9.140625" style="1" customWidth="1"/>
    <col min="5340" max="5340" width="10.28515625" style="1" bestFit="1" customWidth="1"/>
    <col min="5341" max="5342" width="9.140625" style="1"/>
    <col min="5343" max="5343" width="10.28515625" style="1" customWidth="1"/>
    <col min="5344" max="5344" width="9.42578125" style="1" bestFit="1" customWidth="1"/>
    <col min="5345" max="5345" width="10.7109375" style="1" bestFit="1" customWidth="1"/>
    <col min="5346" max="5347" width="9.140625" style="1"/>
    <col min="5348" max="5348" width="11.28515625" style="1" customWidth="1"/>
    <col min="5349" max="5349" width="9.140625" style="1"/>
    <col min="5350" max="5350" width="10.5703125" style="1" customWidth="1"/>
    <col min="5351" max="5351" width="0" style="1" hidden="1" customWidth="1"/>
    <col min="5352" max="5353" width="9.140625" style="1"/>
    <col min="5354" max="5354" width="10.28515625" style="1" bestFit="1" customWidth="1"/>
    <col min="5355" max="5356" width="9.140625" style="1"/>
    <col min="5357" max="5357" width="17.28515625" style="1" customWidth="1"/>
    <col min="5358" max="5588" width="9.140625" style="1"/>
    <col min="5589" max="5589" width="3.42578125" style="1" customWidth="1"/>
    <col min="5590" max="5590" width="20.85546875" style="1" customWidth="1"/>
    <col min="5591" max="5591" width="10.140625" style="1" customWidth="1"/>
    <col min="5592" max="5593" width="9.140625" style="1" customWidth="1"/>
    <col min="5594" max="5594" width="10.7109375" style="1" customWidth="1"/>
    <col min="5595" max="5595" width="9.140625" style="1" customWidth="1"/>
    <col min="5596" max="5596" width="10.28515625" style="1" bestFit="1" customWidth="1"/>
    <col min="5597" max="5598" width="9.140625" style="1"/>
    <col min="5599" max="5599" width="10.28515625" style="1" customWidth="1"/>
    <col min="5600" max="5600" width="9.42578125" style="1" bestFit="1" customWidth="1"/>
    <col min="5601" max="5601" width="10.7109375" style="1" bestFit="1" customWidth="1"/>
    <col min="5602" max="5603" width="9.140625" style="1"/>
    <col min="5604" max="5604" width="11.28515625" style="1" customWidth="1"/>
    <col min="5605" max="5605" width="9.140625" style="1"/>
    <col min="5606" max="5606" width="10.5703125" style="1" customWidth="1"/>
    <col min="5607" max="5607" width="0" style="1" hidden="1" customWidth="1"/>
    <col min="5608" max="5609" width="9.140625" style="1"/>
    <col min="5610" max="5610" width="10.28515625" style="1" bestFit="1" customWidth="1"/>
    <col min="5611" max="5612" width="9.140625" style="1"/>
    <col min="5613" max="5613" width="17.28515625" style="1" customWidth="1"/>
    <col min="5614" max="5844" width="9.140625" style="1"/>
    <col min="5845" max="5845" width="3.42578125" style="1" customWidth="1"/>
    <col min="5846" max="5846" width="20.85546875" style="1" customWidth="1"/>
    <col min="5847" max="5847" width="10.140625" style="1" customWidth="1"/>
    <col min="5848" max="5849" width="9.140625" style="1" customWidth="1"/>
    <col min="5850" max="5850" width="10.7109375" style="1" customWidth="1"/>
    <col min="5851" max="5851" width="9.140625" style="1" customWidth="1"/>
    <col min="5852" max="5852" width="10.28515625" style="1" bestFit="1" customWidth="1"/>
    <col min="5853" max="5854" width="9.140625" style="1"/>
    <col min="5855" max="5855" width="10.28515625" style="1" customWidth="1"/>
    <col min="5856" max="5856" width="9.42578125" style="1" bestFit="1" customWidth="1"/>
    <col min="5857" max="5857" width="10.7109375" style="1" bestFit="1" customWidth="1"/>
    <col min="5858" max="5859" width="9.140625" style="1"/>
    <col min="5860" max="5860" width="11.28515625" style="1" customWidth="1"/>
    <col min="5861" max="5861" width="9.140625" style="1"/>
    <col min="5862" max="5862" width="10.5703125" style="1" customWidth="1"/>
    <col min="5863" max="5863" width="0" style="1" hidden="1" customWidth="1"/>
    <col min="5864" max="5865" width="9.140625" style="1"/>
    <col min="5866" max="5866" width="10.28515625" style="1" bestFit="1" customWidth="1"/>
    <col min="5867" max="5868" width="9.140625" style="1"/>
    <col min="5869" max="5869" width="17.28515625" style="1" customWidth="1"/>
    <col min="5870" max="6100" width="9.140625" style="1"/>
    <col min="6101" max="6101" width="3.42578125" style="1" customWidth="1"/>
    <col min="6102" max="6102" width="20.85546875" style="1" customWidth="1"/>
    <col min="6103" max="6103" width="10.140625" style="1" customWidth="1"/>
    <col min="6104" max="6105" width="9.140625" style="1" customWidth="1"/>
    <col min="6106" max="6106" width="10.7109375" style="1" customWidth="1"/>
    <col min="6107" max="6107" width="9.140625" style="1" customWidth="1"/>
    <col min="6108" max="6108" width="10.28515625" style="1" bestFit="1" customWidth="1"/>
    <col min="6109" max="6110" width="9.140625" style="1"/>
    <col min="6111" max="6111" width="10.28515625" style="1" customWidth="1"/>
    <col min="6112" max="6112" width="9.42578125" style="1" bestFit="1" customWidth="1"/>
    <col min="6113" max="6113" width="10.7109375" style="1" bestFit="1" customWidth="1"/>
    <col min="6114" max="6115" width="9.140625" style="1"/>
    <col min="6116" max="6116" width="11.28515625" style="1" customWidth="1"/>
    <col min="6117" max="6117" width="9.140625" style="1"/>
    <col min="6118" max="6118" width="10.5703125" style="1" customWidth="1"/>
    <col min="6119" max="6119" width="0" style="1" hidden="1" customWidth="1"/>
    <col min="6120" max="6121" width="9.140625" style="1"/>
    <col min="6122" max="6122" width="10.28515625" style="1" bestFit="1" customWidth="1"/>
    <col min="6123" max="6124" width="9.140625" style="1"/>
    <col min="6125" max="6125" width="17.28515625" style="1" customWidth="1"/>
    <col min="6126" max="6356" width="9.140625" style="1"/>
    <col min="6357" max="6357" width="3.42578125" style="1" customWidth="1"/>
    <col min="6358" max="6358" width="20.85546875" style="1" customWidth="1"/>
    <col min="6359" max="6359" width="10.140625" style="1" customWidth="1"/>
    <col min="6360" max="6361" width="9.140625" style="1" customWidth="1"/>
    <col min="6362" max="6362" width="10.7109375" style="1" customWidth="1"/>
    <col min="6363" max="6363" width="9.140625" style="1" customWidth="1"/>
    <col min="6364" max="6364" width="10.28515625" style="1" bestFit="1" customWidth="1"/>
    <col min="6365" max="6366" width="9.140625" style="1"/>
    <col min="6367" max="6367" width="10.28515625" style="1" customWidth="1"/>
    <col min="6368" max="6368" width="9.42578125" style="1" bestFit="1" customWidth="1"/>
    <col min="6369" max="6369" width="10.7109375" style="1" bestFit="1" customWidth="1"/>
    <col min="6370" max="6371" width="9.140625" style="1"/>
    <col min="6372" max="6372" width="11.28515625" style="1" customWidth="1"/>
    <col min="6373" max="6373" width="9.140625" style="1"/>
    <col min="6374" max="6374" width="10.5703125" style="1" customWidth="1"/>
    <col min="6375" max="6375" width="0" style="1" hidden="1" customWidth="1"/>
    <col min="6376" max="6377" width="9.140625" style="1"/>
    <col min="6378" max="6378" width="10.28515625" style="1" bestFit="1" customWidth="1"/>
    <col min="6379" max="6380" width="9.140625" style="1"/>
    <col min="6381" max="6381" width="17.28515625" style="1" customWidth="1"/>
    <col min="6382" max="6612" width="9.140625" style="1"/>
    <col min="6613" max="6613" width="3.42578125" style="1" customWidth="1"/>
    <col min="6614" max="6614" width="20.85546875" style="1" customWidth="1"/>
    <col min="6615" max="6615" width="10.140625" style="1" customWidth="1"/>
    <col min="6616" max="6617" width="9.140625" style="1" customWidth="1"/>
    <col min="6618" max="6618" width="10.7109375" style="1" customWidth="1"/>
    <col min="6619" max="6619" width="9.140625" style="1" customWidth="1"/>
    <col min="6620" max="6620" width="10.28515625" style="1" bestFit="1" customWidth="1"/>
    <col min="6621" max="6622" width="9.140625" style="1"/>
    <col min="6623" max="6623" width="10.28515625" style="1" customWidth="1"/>
    <col min="6624" max="6624" width="9.42578125" style="1" bestFit="1" customWidth="1"/>
    <col min="6625" max="6625" width="10.7109375" style="1" bestFit="1" customWidth="1"/>
    <col min="6626" max="6627" width="9.140625" style="1"/>
    <col min="6628" max="6628" width="11.28515625" style="1" customWidth="1"/>
    <col min="6629" max="6629" width="9.140625" style="1"/>
    <col min="6630" max="6630" width="10.5703125" style="1" customWidth="1"/>
    <col min="6631" max="6631" width="0" style="1" hidden="1" customWidth="1"/>
    <col min="6632" max="6633" width="9.140625" style="1"/>
    <col min="6634" max="6634" width="10.28515625" style="1" bestFit="1" customWidth="1"/>
    <col min="6635" max="6636" width="9.140625" style="1"/>
    <col min="6637" max="6637" width="17.28515625" style="1" customWidth="1"/>
    <col min="6638" max="6868" width="9.140625" style="1"/>
    <col min="6869" max="6869" width="3.42578125" style="1" customWidth="1"/>
    <col min="6870" max="6870" width="20.85546875" style="1" customWidth="1"/>
    <col min="6871" max="6871" width="10.140625" style="1" customWidth="1"/>
    <col min="6872" max="6873" width="9.140625" style="1" customWidth="1"/>
    <col min="6874" max="6874" width="10.7109375" style="1" customWidth="1"/>
    <col min="6875" max="6875" width="9.140625" style="1" customWidth="1"/>
    <col min="6876" max="6876" width="10.28515625" style="1" bestFit="1" customWidth="1"/>
    <col min="6877" max="6878" width="9.140625" style="1"/>
    <col min="6879" max="6879" width="10.28515625" style="1" customWidth="1"/>
    <col min="6880" max="6880" width="9.42578125" style="1" bestFit="1" customWidth="1"/>
    <col min="6881" max="6881" width="10.7109375" style="1" bestFit="1" customWidth="1"/>
    <col min="6882" max="6883" width="9.140625" style="1"/>
    <col min="6884" max="6884" width="11.28515625" style="1" customWidth="1"/>
    <col min="6885" max="6885" width="9.140625" style="1"/>
    <col min="6886" max="6886" width="10.5703125" style="1" customWidth="1"/>
    <col min="6887" max="6887" width="0" style="1" hidden="1" customWidth="1"/>
    <col min="6888" max="6889" width="9.140625" style="1"/>
    <col min="6890" max="6890" width="10.28515625" style="1" bestFit="1" customWidth="1"/>
    <col min="6891" max="6892" width="9.140625" style="1"/>
    <col min="6893" max="6893" width="17.28515625" style="1" customWidth="1"/>
    <col min="6894" max="7124" width="9.140625" style="1"/>
    <col min="7125" max="7125" width="3.42578125" style="1" customWidth="1"/>
    <col min="7126" max="7126" width="20.85546875" style="1" customWidth="1"/>
    <col min="7127" max="7127" width="10.140625" style="1" customWidth="1"/>
    <col min="7128" max="7129" width="9.140625" style="1" customWidth="1"/>
    <col min="7130" max="7130" width="10.7109375" style="1" customWidth="1"/>
    <col min="7131" max="7131" width="9.140625" style="1" customWidth="1"/>
    <col min="7132" max="7132" width="10.28515625" style="1" bestFit="1" customWidth="1"/>
    <col min="7133" max="7134" width="9.140625" style="1"/>
    <col min="7135" max="7135" width="10.28515625" style="1" customWidth="1"/>
    <col min="7136" max="7136" width="9.42578125" style="1" bestFit="1" customWidth="1"/>
    <col min="7137" max="7137" width="10.7109375" style="1" bestFit="1" customWidth="1"/>
    <col min="7138" max="7139" width="9.140625" style="1"/>
    <col min="7140" max="7140" width="11.28515625" style="1" customWidth="1"/>
    <col min="7141" max="7141" width="9.140625" style="1"/>
    <col min="7142" max="7142" width="10.5703125" style="1" customWidth="1"/>
    <col min="7143" max="7143" width="0" style="1" hidden="1" customWidth="1"/>
    <col min="7144" max="7145" width="9.140625" style="1"/>
    <col min="7146" max="7146" width="10.28515625" style="1" bestFit="1" customWidth="1"/>
    <col min="7147" max="7148" width="9.140625" style="1"/>
    <col min="7149" max="7149" width="17.28515625" style="1" customWidth="1"/>
    <col min="7150" max="7380" width="9.140625" style="1"/>
    <col min="7381" max="7381" width="3.42578125" style="1" customWidth="1"/>
    <col min="7382" max="7382" width="20.85546875" style="1" customWidth="1"/>
    <col min="7383" max="7383" width="10.140625" style="1" customWidth="1"/>
    <col min="7384" max="7385" width="9.140625" style="1" customWidth="1"/>
    <col min="7386" max="7386" width="10.7109375" style="1" customWidth="1"/>
    <col min="7387" max="7387" width="9.140625" style="1" customWidth="1"/>
    <col min="7388" max="7388" width="10.28515625" style="1" bestFit="1" customWidth="1"/>
    <col min="7389" max="7390" width="9.140625" style="1"/>
    <col min="7391" max="7391" width="10.28515625" style="1" customWidth="1"/>
    <col min="7392" max="7392" width="9.42578125" style="1" bestFit="1" customWidth="1"/>
    <col min="7393" max="7393" width="10.7109375" style="1" bestFit="1" customWidth="1"/>
    <col min="7394" max="7395" width="9.140625" style="1"/>
    <col min="7396" max="7396" width="11.28515625" style="1" customWidth="1"/>
    <col min="7397" max="7397" width="9.140625" style="1"/>
    <col min="7398" max="7398" width="10.5703125" style="1" customWidth="1"/>
    <col min="7399" max="7399" width="0" style="1" hidden="1" customWidth="1"/>
    <col min="7400" max="7401" width="9.140625" style="1"/>
    <col min="7402" max="7402" width="10.28515625" style="1" bestFit="1" customWidth="1"/>
    <col min="7403" max="7404" width="9.140625" style="1"/>
    <col min="7405" max="7405" width="17.28515625" style="1" customWidth="1"/>
    <col min="7406" max="7636" width="9.140625" style="1"/>
    <col min="7637" max="7637" width="3.42578125" style="1" customWidth="1"/>
    <col min="7638" max="7638" width="20.85546875" style="1" customWidth="1"/>
    <col min="7639" max="7639" width="10.140625" style="1" customWidth="1"/>
    <col min="7640" max="7641" width="9.140625" style="1" customWidth="1"/>
    <col min="7642" max="7642" width="10.7109375" style="1" customWidth="1"/>
    <col min="7643" max="7643" width="9.140625" style="1" customWidth="1"/>
    <col min="7644" max="7644" width="10.28515625" style="1" bestFit="1" customWidth="1"/>
    <col min="7645" max="7646" width="9.140625" style="1"/>
    <col min="7647" max="7647" width="10.28515625" style="1" customWidth="1"/>
    <col min="7648" max="7648" width="9.42578125" style="1" bestFit="1" customWidth="1"/>
    <col min="7649" max="7649" width="10.7109375" style="1" bestFit="1" customWidth="1"/>
    <col min="7650" max="7651" width="9.140625" style="1"/>
    <col min="7652" max="7652" width="11.28515625" style="1" customWidth="1"/>
    <col min="7653" max="7653" width="9.140625" style="1"/>
    <col min="7654" max="7654" width="10.5703125" style="1" customWidth="1"/>
    <col min="7655" max="7655" width="0" style="1" hidden="1" customWidth="1"/>
    <col min="7656" max="7657" width="9.140625" style="1"/>
    <col min="7658" max="7658" width="10.28515625" style="1" bestFit="1" customWidth="1"/>
    <col min="7659" max="7660" width="9.140625" style="1"/>
    <col min="7661" max="7661" width="17.28515625" style="1" customWidth="1"/>
    <col min="7662" max="7892" width="9.140625" style="1"/>
    <col min="7893" max="7893" width="3.42578125" style="1" customWidth="1"/>
    <col min="7894" max="7894" width="20.85546875" style="1" customWidth="1"/>
    <col min="7895" max="7895" width="10.140625" style="1" customWidth="1"/>
    <col min="7896" max="7897" width="9.140625" style="1" customWidth="1"/>
    <col min="7898" max="7898" width="10.7109375" style="1" customWidth="1"/>
    <col min="7899" max="7899" width="9.140625" style="1" customWidth="1"/>
    <col min="7900" max="7900" width="10.28515625" style="1" bestFit="1" customWidth="1"/>
    <col min="7901" max="7902" width="9.140625" style="1"/>
    <col min="7903" max="7903" width="10.28515625" style="1" customWidth="1"/>
    <col min="7904" max="7904" width="9.42578125" style="1" bestFit="1" customWidth="1"/>
    <col min="7905" max="7905" width="10.7109375" style="1" bestFit="1" customWidth="1"/>
    <col min="7906" max="7907" width="9.140625" style="1"/>
    <col min="7908" max="7908" width="11.28515625" style="1" customWidth="1"/>
    <col min="7909" max="7909" width="9.140625" style="1"/>
    <col min="7910" max="7910" width="10.5703125" style="1" customWidth="1"/>
    <col min="7911" max="7911" width="0" style="1" hidden="1" customWidth="1"/>
    <col min="7912" max="7913" width="9.140625" style="1"/>
    <col min="7914" max="7914" width="10.28515625" style="1" bestFit="1" customWidth="1"/>
    <col min="7915" max="7916" width="9.140625" style="1"/>
    <col min="7917" max="7917" width="17.28515625" style="1" customWidth="1"/>
    <col min="7918" max="8148" width="9.140625" style="1"/>
    <col min="8149" max="8149" width="3.42578125" style="1" customWidth="1"/>
    <col min="8150" max="8150" width="20.85546875" style="1" customWidth="1"/>
    <col min="8151" max="8151" width="10.140625" style="1" customWidth="1"/>
    <col min="8152" max="8153" width="9.140625" style="1" customWidth="1"/>
    <col min="8154" max="8154" width="10.7109375" style="1" customWidth="1"/>
    <col min="8155" max="8155" width="9.140625" style="1" customWidth="1"/>
    <col min="8156" max="8156" width="10.28515625" style="1" bestFit="1" customWidth="1"/>
    <col min="8157" max="8158" width="9.140625" style="1"/>
    <col min="8159" max="8159" width="10.28515625" style="1" customWidth="1"/>
    <col min="8160" max="8160" width="9.42578125" style="1" bestFit="1" customWidth="1"/>
    <col min="8161" max="8161" width="10.7109375" style="1" bestFit="1" customWidth="1"/>
    <col min="8162" max="8163" width="9.140625" style="1"/>
    <col min="8164" max="8164" width="11.28515625" style="1" customWidth="1"/>
    <col min="8165" max="8165" width="9.140625" style="1"/>
    <col min="8166" max="8166" width="10.5703125" style="1" customWidth="1"/>
    <col min="8167" max="8167" width="0" style="1" hidden="1" customWidth="1"/>
    <col min="8168" max="8169" width="9.140625" style="1"/>
    <col min="8170" max="8170" width="10.28515625" style="1" bestFit="1" customWidth="1"/>
    <col min="8171" max="8172" width="9.140625" style="1"/>
    <col min="8173" max="8173" width="17.28515625" style="1" customWidth="1"/>
    <col min="8174" max="8404" width="9.140625" style="1"/>
    <col min="8405" max="8405" width="3.42578125" style="1" customWidth="1"/>
    <col min="8406" max="8406" width="20.85546875" style="1" customWidth="1"/>
    <col min="8407" max="8407" width="10.140625" style="1" customWidth="1"/>
    <col min="8408" max="8409" width="9.140625" style="1" customWidth="1"/>
    <col min="8410" max="8410" width="10.7109375" style="1" customWidth="1"/>
    <col min="8411" max="8411" width="9.140625" style="1" customWidth="1"/>
    <col min="8412" max="8412" width="10.28515625" style="1" bestFit="1" customWidth="1"/>
    <col min="8413" max="8414" width="9.140625" style="1"/>
    <col min="8415" max="8415" width="10.28515625" style="1" customWidth="1"/>
    <col min="8416" max="8416" width="9.42578125" style="1" bestFit="1" customWidth="1"/>
    <col min="8417" max="8417" width="10.7109375" style="1" bestFit="1" customWidth="1"/>
    <col min="8418" max="8419" width="9.140625" style="1"/>
    <col min="8420" max="8420" width="11.28515625" style="1" customWidth="1"/>
    <col min="8421" max="8421" width="9.140625" style="1"/>
    <col min="8422" max="8422" width="10.5703125" style="1" customWidth="1"/>
    <col min="8423" max="8423" width="0" style="1" hidden="1" customWidth="1"/>
    <col min="8424" max="8425" width="9.140625" style="1"/>
    <col min="8426" max="8426" width="10.28515625" style="1" bestFit="1" customWidth="1"/>
    <col min="8427" max="8428" width="9.140625" style="1"/>
    <col min="8429" max="8429" width="17.28515625" style="1" customWidth="1"/>
    <col min="8430" max="8660" width="9.140625" style="1"/>
    <col min="8661" max="8661" width="3.42578125" style="1" customWidth="1"/>
    <col min="8662" max="8662" width="20.85546875" style="1" customWidth="1"/>
    <col min="8663" max="8663" width="10.140625" style="1" customWidth="1"/>
    <col min="8664" max="8665" width="9.140625" style="1" customWidth="1"/>
    <col min="8666" max="8666" width="10.7109375" style="1" customWidth="1"/>
    <col min="8667" max="8667" width="9.140625" style="1" customWidth="1"/>
    <col min="8668" max="8668" width="10.28515625" style="1" bestFit="1" customWidth="1"/>
    <col min="8669" max="8670" width="9.140625" style="1"/>
    <col min="8671" max="8671" width="10.28515625" style="1" customWidth="1"/>
    <col min="8672" max="8672" width="9.42578125" style="1" bestFit="1" customWidth="1"/>
    <col min="8673" max="8673" width="10.7109375" style="1" bestFit="1" customWidth="1"/>
    <col min="8674" max="8675" width="9.140625" style="1"/>
    <col min="8676" max="8676" width="11.28515625" style="1" customWidth="1"/>
    <col min="8677" max="8677" width="9.140625" style="1"/>
    <col min="8678" max="8678" width="10.5703125" style="1" customWidth="1"/>
    <col min="8679" max="8679" width="0" style="1" hidden="1" customWidth="1"/>
    <col min="8680" max="8681" width="9.140625" style="1"/>
    <col min="8682" max="8682" width="10.28515625" style="1" bestFit="1" customWidth="1"/>
    <col min="8683" max="8684" width="9.140625" style="1"/>
    <col min="8685" max="8685" width="17.28515625" style="1" customWidth="1"/>
    <col min="8686" max="8916" width="9.140625" style="1"/>
    <col min="8917" max="8917" width="3.42578125" style="1" customWidth="1"/>
    <col min="8918" max="8918" width="20.85546875" style="1" customWidth="1"/>
    <col min="8919" max="8919" width="10.140625" style="1" customWidth="1"/>
    <col min="8920" max="8921" width="9.140625" style="1" customWidth="1"/>
    <col min="8922" max="8922" width="10.7109375" style="1" customWidth="1"/>
    <col min="8923" max="8923" width="9.140625" style="1" customWidth="1"/>
    <col min="8924" max="8924" width="10.28515625" style="1" bestFit="1" customWidth="1"/>
    <col min="8925" max="8926" width="9.140625" style="1"/>
    <col min="8927" max="8927" width="10.28515625" style="1" customWidth="1"/>
    <col min="8928" max="8928" width="9.42578125" style="1" bestFit="1" customWidth="1"/>
    <col min="8929" max="8929" width="10.7109375" style="1" bestFit="1" customWidth="1"/>
    <col min="8930" max="8931" width="9.140625" style="1"/>
    <col min="8932" max="8932" width="11.28515625" style="1" customWidth="1"/>
    <col min="8933" max="8933" width="9.140625" style="1"/>
    <col min="8934" max="8934" width="10.5703125" style="1" customWidth="1"/>
    <col min="8935" max="8935" width="0" style="1" hidden="1" customWidth="1"/>
    <col min="8936" max="8937" width="9.140625" style="1"/>
    <col min="8938" max="8938" width="10.28515625" style="1" bestFit="1" customWidth="1"/>
    <col min="8939" max="8940" width="9.140625" style="1"/>
    <col min="8941" max="8941" width="17.28515625" style="1" customWidth="1"/>
    <col min="8942" max="9172" width="9.140625" style="1"/>
    <col min="9173" max="9173" width="3.42578125" style="1" customWidth="1"/>
    <col min="9174" max="9174" width="20.85546875" style="1" customWidth="1"/>
    <col min="9175" max="9175" width="10.140625" style="1" customWidth="1"/>
    <col min="9176" max="9177" width="9.140625" style="1" customWidth="1"/>
    <col min="9178" max="9178" width="10.7109375" style="1" customWidth="1"/>
    <col min="9179" max="9179" width="9.140625" style="1" customWidth="1"/>
    <col min="9180" max="9180" width="10.28515625" style="1" bestFit="1" customWidth="1"/>
    <col min="9181" max="9182" width="9.140625" style="1"/>
    <col min="9183" max="9183" width="10.28515625" style="1" customWidth="1"/>
    <col min="9184" max="9184" width="9.42578125" style="1" bestFit="1" customWidth="1"/>
    <col min="9185" max="9185" width="10.7109375" style="1" bestFit="1" customWidth="1"/>
    <col min="9186" max="9187" width="9.140625" style="1"/>
    <col min="9188" max="9188" width="11.28515625" style="1" customWidth="1"/>
    <col min="9189" max="9189" width="9.140625" style="1"/>
    <col min="9190" max="9190" width="10.5703125" style="1" customWidth="1"/>
    <col min="9191" max="9191" width="0" style="1" hidden="1" customWidth="1"/>
    <col min="9192" max="9193" width="9.140625" style="1"/>
    <col min="9194" max="9194" width="10.28515625" style="1" bestFit="1" customWidth="1"/>
    <col min="9195" max="9196" width="9.140625" style="1"/>
    <col min="9197" max="9197" width="17.28515625" style="1" customWidth="1"/>
    <col min="9198" max="9428" width="9.140625" style="1"/>
    <col min="9429" max="9429" width="3.42578125" style="1" customWidth="1"/>
    <col min="9430" max="9430" width="20.85546875" style="1" customWidth="1"/>
    <col min="9431" max="9431" width="10.140625" style="1" customWidth="1"/>
    <col min="9432" max="9433" width="9.140625" style="1" customWidth="1"/>
    <col min="9434" max="9434" width="10.7109375" style="1" customWidth="1"/>
    <col min="9435" max="9435" width="9.140625" style="1" customWidth="1"/>
    <col min="9436" max="9436" width="10.28515625" style="1" bestFit="1" customWidth="1"/>
    <col min="9437" max="9438" width="9.140625" style="1"/>
    <col min="9439" max="9439" width="10.28515625" style="1" customWidth="1"/>
    <col min="9440" max="9440" width="9.42578125" style="1" bestFit="1" customWidth="1"/>
    <col min="9441" max="9441" width="10.7109375" style="1" bestFit="1" customWidth="1"/>
    <col min="9442" max="9443" width="9.140625" style="1"/>
    <col min="9444" max="9444" width="11.28515625" style="1" customWidth="1"/>
    <col min="9445" max="9445" width="9.140625" style="1"/>
    <col min="9446" max="9446" width="10.5703125" style="1" customWidth="1"/>
    <col min="9447" max="9447" width="0" style="1" hidden="1" customWidth="1"/>
    <col min="9448" max="9449" width="9.140625" style="1"/>
    <col min="9450" max="9450" width="10.28515625" style="1" bestFit="1" customWidth="1"/>
    <col min="9451" max="9452" width="9.140625" style="1"/>
    <col min="9453" max="9453" width="17.28515625" style="1" customWidth="1"/>
    <col min="9454" max="9684" width="9.140625" style="1"/>
    <col min="9685" max="9685" width="3.42578125" style="1" customWidth="1"/>
    <col min="9686" max="9686" width="20.85546875" style="1" customWidth="1"/>
    <col min="9687" max="9687" width="10.140625" style="1" customWidth="1"/>
    <col min="9688" max="9689" width="9.140625" style="1" customWidth="1"/>
    <col min="9690" max="9690" width="10.7109375" style="1" customWidth="1"/>
    <col min="9691" max="9691" width="9.140625" style="1" customWidth="1"/>
    <col min="9692" max="9692" width="10.28515625" style="1" bestFit="1" customWidth="1"/>
    <col min="9693" max="9694" width="9.140625" style="1"/>
    <col min="9695" max="9695" width="10.28515625" style="1" customWidth="1"/>
    <col min="9696" max="9696" width="9.42578125" style="1" bestFit="1" customWidth="1"/>
    <col min="9697" max="9697" width="10.7109375" style="1" bestFit="1" customWidth="1"/>
    <col min="9698" max="9699" width="9.140625" style="1"/>
    <col min="9700" max="9700" width="11.28515625" style="1" customWidth="1"/>
    <col min="9701" max="9701" width="9.140625" style="1"/>
    <col min="9702" max="9702" width="10.5703125" style="1" customWidth="1"/>
    <col min="9703" max="9703" width="0" style="1" hidden="1" customWidth="1"/>
    <col min="9704" max="9705" width="9.140625" style="1"/>
    <col min="9706" max="9706" width="10.28515625" style="1" bestFit="1" customWidth="1"/>
    <col min="9707" max="9708" width="9.140625" style="1"/>
    <col min="9709" max="9709" width="17.28515625" style="1" customWidth="1"/>
    <col min="9710" max="9940" width="9.140625" style="1"/>
    <col min="9941" max="9941" width="3.42578125" style="1" customWidth="1"/>
    <col min="9942" max="9942" width="20.85546875" style="1" customWidth="1"/>
    <col min="9943" max="9943" width="10.140625" style="1" customWidth="1"/>
    <col min="9944" max="9945" width="9.140625" style="1" customWidth="1"/>
    <col min="9946" max="9946" width="10.7109375" style="1" customWidth="1"/>
    <col min="9947" max="9947" width="9.140625" style="1" customWidth="1"/>
    <col min="9948" max="9948" width="10.28515625" style="1" bestFit="1" customWidth="1"/>
    <col min="9949" max="9950" width="9.140625" style="1"/>
    <col min="9951" max="9951" width="10.28515625" style="1" customWidth="1"/>
    <col min="9952" max="9952" width="9.42578125" style="1" bestFit="1" customWidth="1"/>
    <col min="9953" max="9953" width="10.7109375" style="1" bestFit="1" customWidth="1"/>
    <col min="9954" max="9955" width="9.140625" style="1"/>
    <col min="9956" max="9956" width="11.28515625" style="1" customWidth="1"/>
    <col min="9957" max="9957" width="9.140625" style="1"/>
    <col min="9958" max="9958" width="10.5703125" style="1" customWidth="1"/>
    <col min="9959" max="9959" width="0" style="1" hidden="1" customWidth="1"/>
    <col min="9960" max="9961" width="9.140625" style="1"/>
    <col min="9962" max="9962" width="10.28515625" style="1" bestFit="1" customWidth="1"/>
    <col min="9963" max="9964" width="9.140625" style="1"/>
    <col min="9965" max="9965" width="17.28515625" style="1" customWidth="1"/>
    <col min="9966" max="10196" width="9.140625" style="1"/>
    <col min="10197" max="10197" width="3.42578125" style="1" customWidth="1"/>
    <col min="10198" max="10198" width="20.85546875" style="1" customWidth="1"/>
    <col min="10199" max="10199" width="10.140625" style="1" customWidth="1"/>
    <col min="10200" max="10201" width="9.140625" style="1" customWidth="1"/>
    <col min="10202" max="10202" width="10.7109375" style="1" customWidth="1"/>
    <col min="10203" max="10203" width="9.140625" style="1" customWidth="1"/>
    <col min="10204" max="10204" width="10.28515625" style="1" bestFit="1" customWidth="1"/>
    <col min="10205" max="10206" width="9.140625" style="1"/>
    <col min="10207" max="10207" width="10.28515625" style="1" customWidth="1"/>
    <col min="10208" max="10208" width="9.42578125" style="1" bestFit="1" customWidth="1"/>
    <col min="10209" max="10209" width="10.7109375" style="1" bestFit="1" customWidth="1"/>
    <col min="10210" max="10211" width="9.140625" style="1"/>
    <col min="10212" max="10212" width="11.28515625" style="1" customWidth="1"/>
    <col min="10213" max="10213" width="9.140625" style="1"/>
    <col min="10214" max="10214" width="10.5703125" style="1" customWidth="1"/>
    <col min="10215" max="10215" width="0" style="1" hidden="1" customWidth="1"/>
    <col min="10216" max="10217" width="9.140625" style="1"/>
    <col min="10218" max="10218" width="10.28515625" style="1" bestFit="1" customWidth="1"/>
    <col min="10219" max="10220" width="9.140625" style="1"/>
    <col min="10221" max="10221" width="17.28515625" style="1" customWidth="1"/>
    <col min="10222" max="10452" width="9.140625" style="1"/>
    <col min="10453" max="10453" width="3.42578125" style="1" customWidth="1"/>
    <col min="10454" max="10454" width="20.85546875" style="1" customWidth="1"/>
    <col min="10455" max="10455" width="10.140625" style="1" customWidth="1"/>
    <col min="10456" max="10457" width="9.140625" style="1" customWidth="1"/>
    <col min="10458" max="10458" width="10.7109375" style="1" customWidth="1"/>
    <col min="10459" max="10459" width="9.140625" style="1" customWidth="1"/>
    <col min="10460" max="10460" width="10.28515625" style="1" bestFit="1" customWidth="1"/>
    <col min="10461" max="10462" width="9.140625" style="1"/>
    <col min="10463" max="10463" width="10.28515625" style="1" customWidth="1"/>
    <col min="10464" max="10464" width="9.42578125" style="1" bestFit="1" customWidth="1"/>
    <col min="10465" max="10465" width="10.7109375" style="1" bestFit="1" customWidth="1"/>
    <col min="10466" max="10467" width="9.140625" style="1"/>
    <col min="10468" max="10468" width="11.28515625" style="1" customWidth="1"/>
    <col min="10469" max="10469" width="9.140625" style="1"/>
    <col min="10470" max="10470" width="10.5703125" style="1" customWidth="1"/>
    <col min="10471" max="10471" width="0" style="1" hidden="1" customWidth="1"/>
    <col min="10472" max="10473" width="9.140625" style="1"/>
    <col min="10474" max="10474" width="10.28515625" style="1" bestFit="1" customWidth="1"/>
    <col min="10475" max="10476" width="9.140625" style="1"/>
    <col min="10477" max="10477" width="17.28515625" style="1" customWidth="1"/>
    <col min="10478" max="10708" width="9.140625" style="1"/>
    <col min="10709" max="10709" width="3.42578125" style="1" customWidth="1"/>
    <col min="10710" max="10710" width="20.85546875" style="1" customWidth="1"/>
    <col min="10711" max="10711" width="10.140625" style="1" customWidth="1"/>
    <col min="10712" max="10713" width="9.140625" style="1" customWidth="1"/>
    <col min="10714" max="10714" width="10.7109375" style="1" customWidth="1"/>
    <col min="10715" max="10715" width="9.140625" style="1" customWidth="1"/>
    <col min="10716" max="10716" width="10.28515625" style="1" bestFit="1" customWidth="1"/>
    <col min="10717" max="10718" width="9.140625" style="1"/>
    <col min="10719" max="10719" width="10.28515625" style="1" customWidth="1"/>
    <col min="10720" max="10720" width="9.42578125" style="1" bestFit="1" customWidth="1"/>
    <col min="10721" max="10721" width="10.7109375" style="1" bestFit="1" customWidth="1"/>
    <col min="10722" max="10723" width="9.140625" style="1"/>
    <col min="10724" max="10724" width="11.28515625" style="1" customWidth="1"/>
    <col min="10725" max="10725" width="9.140625" style="1"/>
    <col min="10726" max="10726" width="10.5703125" style="1" customWidth="1"/>
    <col min="10727" max="10727" width="0" style="1" hidden="1" customWidth="1"/>
    <col min="10728" max="10729" width="9.140625" style="1"/>
    <col min="10730" max="10730" width="10.28515625" style="1" bestFit="1" customWidth="1"/>
    <col min="10731" max="10732" width="9.140625" style="1"/>
    <col min="10733" max="10733" width="17.28515625" style="1" customWidth="1"/>
    <col min="10734" max="10964" width="9.140625" style="1"/>
    <col min="10965" max="10965" width="3.42578125" style="1" customWidth="1"/>
    <col min="10966" max="10966" width="20.85546875" style="1" customWidth="1"/>
    <col min="10967" max="10967" width="10.140625" style="1" customWidth="1"/>
    <col min="10968" max="10969" width="9.140625" style="1" customWidth="1"/>
    <col min="10970" max="10970" width="10.7109375" style="1" customWidth="1"/>
    <col min="10971" max="10971" width="9.140625" style="1" customWidth="1"/>
    <col min="10972" max="10972" width="10.28515625" style="1" bestFit="1" customWidth="1"/>
    <col min="10973" max="10974" width="9.140625" style="1"/>
    <col min="10975" max="10975" width="10.28515625" style="1" customWidth="1"/>
    <col min="10976" max="10976" width="9.42578125" style="1" bestFit="1" customWidth="1"/>
    <col min="10977" max="10977" width="10.7109375" style="1" bestFit="1" customWidth="1"/>
    <col min="10978" max="10979" width="9.140625" style="1"/>
    <col min="10980" max="10980" width="11.28515625" style="1" customWidth="1"/>
    <col min="10981" max="10981" width="9.140625" style="1"/>
    <col min="10982" max="10982" width="10.5703125" style="1" customWidth="1"/>
    <col min="10983" max="10983" width="0" style="1" hidden="1" customWidth="1"/>
    <col min="10984" max="10985" width="9.140625" style="1"/>
    <col min="10986" max="10986" width="10.28515625" style="1" bestFit="1" customWidth="1"/>
    <col min="10987" max="10988" width="9.140625" style="1"/>
    <col min="10989" max="10989" width="17.28515625" style="1" customWidth="1"/>
    <col min="10990" max="11220" width="9.140625" style="1"/>
    <col min="11221" max="11221" width="3.42578125" style="1" customWidth="1"/>
    <col min="11222" max="11222" width="20.85546875" style="1" customWidth="1"/>
    <col min="11223" max="11223" width="10.140625" style="1" customWidth="1"/>
    <col min="11224" max="11225" width="9.140625" style="1" customWidth="1"/>
    <col min="11226" max="11226" width="10.7109375" style="1" customWidth="1"/>
    <col min="11227" max="11227" width="9.140625" style="1" customWidth="1"/>
    <col min="11228" max="11228" width="10.28515625" style="1" bestFit="1" customWidth="1"/>
    <col min="11229" max="11230" width="9.140625" style="1"/>
    <col min="11231" max="11231" width="10.28515625" style="1" customWidth="1"/>
    <col min="11232" max="11232" width="9.42578125" style="1" bestFit="1" customWidth="1"/>
    <col min="11233" max="11233" width="10.7109375" style="1" bestFit="1" customWidth="1"/>
    <col min="11234" max="11235" width="9.140625" style="1"/>
    <col min="11236" max="11236" width="11.28515625" style="1" customWidth="1"/>
    <col min="11237" max="11237" width="9.140625" style="1"/>
    <col min="11238" max="11238" width="10.5703125" style="1" customWidth="1"/>
    <col min="11239" max="11239" width="0" style="1" hidden="1" customWidth="1"/>
    <col min="11240" max="11241" width="9.140625" style="1"/>
    <col min="11242" max="11242" width="10.28515625" style="1" bestFit="1" customWidth="1"/>
    <col min="11243" max="11244" width="9.140625" style="1"/>
    <col min="11245" max="11245" width="17.28515625" style="1" customWidth="1"/>
    <col min="11246" max="11476" width="9.140625" style="1"/>
    <col min="11477" max="11477" width="3.42578125" style="1" customWidth="1"/>
    <col min="11478" max="11478" width="20.85546875" style="1" customWidth="1"/>
    <col min="11479" max="11479" width="10.140625" style="1" customWidth="1"/>
    <col min="11480" max="11481" width="9.140625" style="1" customWidth="1"/>
    <col min="11482" max="11482" width="10.7109375" style="1" customWidth="1"/>
    <col min="11483" max="11483" width="9.140625" style="1" customWidth="1"/>
    <col min="11484" max="11484" width="10.28515625" style="1" bestFit="1" customWidth="1"/>
    <col min="11485" max="11486" width="9.140625" style="1"/>
    <col min="11487" max="11487" width="10.28515625" style="1" customWidth="1"/>
    <col min="11488" max="11488" width="9.42578125" style="1" bestFit="1" customWidth="1"/>
    <col min="11489" max="11489" width="10.7109375" style="1" bestFit="1" customWidth="1"/>
    <col min="11490" max="11491" width="9.140625" style="1"/>
    <col min="11492" max="11492" width="11.28515625" style="1" customWidth="1"/>
    <col min="11493" max="11493" width="9.140625" style="1"/>
    <col min="11494" max="11494" width="10.5703125" style="1" customWidth="1"/>
    <col min="11495" max="11495" width="0" style="1" hidden="1" customWidth="1"/>
    <col min="11496" max="11497" width="9.140625" style="1"/>
    <col min="11498" max="11498" width="10.28515625" style="1" bestFit="1" customWidth="1"/>
    <col min="11499" max="11500" width="9.140625" style="1"/>
    <col min="11501" max="11501" width="17.28515625" style="1" customWidth="1"/>
    <col min="11502" max="11732" width="9.140625" style="1"/>
    <col min="11733" max="11733" width="3.42578125" style="1" customWidth="1"/>
    <col min="11734" max="11734" width="20.85546875" style="1" customWidth="1"/>
    <col min="11735" max="11735" width="10.140625" style="1" customWidth="1"/>
    <col min="11736" max="11737" width="9.140625" style="1" customWidth="1"/>
    <col min="11738" max="11738" width="10.7109375" style="1" customWidth="1"/>
    <col min="11739" max="11739" width="9.140625" style="1" customWidth="1"/>
    <col min="11740" max="11740" width="10.28515625" style="1" bestFit="1" customWidth="1"/>
    <col min="11741" max="11742" width="9.140625" style="1"/>
    <col min="11743" max="11743" width="10.28515625" style="1" customWidth="1"/>
    <col min="11744" max="11744" width="9.42578125" style="1" bestFit="1" customWidth="1"/>
    <col min="11745" max="11745" width="10.7109375" style="1" bestFit="1" customWidth="1"/>
    <col min="11746" max="11747" width="9.140625" style="1"/>
    <col min="11748" max="11748" width="11.28515625" style="1" customWidth="1"/>
    <col min="11749" max="11749" width="9.140625" style="1"/>
    <col min="11750" max="11750" width="10.5703125" style="1" customWidth="1"/>
    <col min="11751" max="11751" width="0" style="1" hidden="1" customWidth="1"/>
    <col min="11752" max="11753" width="9.140625" style="1"/>
    <col min="11754" max="11754" width="10.28515625" style="1" bestFit="1" customWidth="1"/>
    <col min="11755" max="11756" width="9.140625" style="1"/>
    <col min="11757" max="11757" width="17.28515625" style="1" customWidth="1"/>
    <col min="11758" max="11988" width="9.140625" style="1"/>
    <col min="11989" max="11989" width="3.42578125" style="1" customWidth="1"/>
    <col min="11990" max="11990" width="20.85546875" style="1" customWidth="1"/>
    <col min="11991" max="11991" width="10.140625" style="1" customWidth="1"/>
    <col min="11992" max="11993" width="9.140625" style="1" customWidth="1"/>
    <col min="11994" max="11994" width="10.7109375" style="1" customWidth="1"/>
    <col min="11995" max="11995" width="9.140625" style="1" customWidth="1"/>
    <col min="11996" max="11996" width="10.28515625" style="1" bestFit="1" customWidth="1"/>
    <col min="11997" max="11998" width="9.140625" style="1"/>
    <col min="11999" max="11999" width="10.28515625" style="1" customWidth="1"/>
    <col min="12000" max="12000" width="9.42578125" style="1" bestFit="1" customWidth="1"/>
    <col min="12001" max="12001" width="10.7109375" style="1" bestFit="1" customWidth="1"/>
    <col min="12002" max="12003" width="9.140625" style="1"/>
    <col min="12004" max="12004" width="11.28515625" style="1" customWidth="1"/>
    <col min="12005" max="12005" width="9.140625" style="1"/>
    <col min="12006" max="12006" width="10.5703125" style="1" customWidth="1"/>
    <col min="12007" max="12007" width="0" style="1" hidden="1" customWidth="1"/>
    <col min="12008" max="12009" width="9.140625" style="1"/>
    <col min="12010" max="12010" width="10.28515625" style="1" bestFit="1" customWidth="1"/>
    <col min="12011" max="12012" width="9.140625" style="1"/>
    <col min="12013" max="12013" width="17.28515625" style="1" customWidth="1"/>
    <col min="12014" max="12244" width="9.140625" style="1"/>
    <col min="12245" max="12245" width="3.42578125" style="1" customWidth="1"/>
    <col min="12246" max="12246" width="20.85546875" style="1" customWidth="1"/>
    <col min="12247" max="12247" width="10.140625" style="1" customWidth="1"/>
    <col min="12248" max="12249" width="9.140625" style="1" customWidth="1"/>
    <col min="12250" max="12250" width="10.7109375" style="1" customWidth="1"/>
    <col min="12251" max="12251" width="9.140625" style="1" customWidth="1"/>
    <col min="12252" max="12252" width="10.28515625" style="1" bestFit="1" customWidth="1"/>
    <col min="12253" max="12254" width="9.140625" style="1"/>
    <col min="12255" max="12255" width="10.28515625" style="1" customWidth="1"/>
    <col min="12256" max="12256" width="9.42578125" style="1" bestFit="1" customWidth="1"/>
    <col min="12257" max="12257" width="10.7109375" style="1" bestFit="1" customWidth="1"/>
    <col min="12258" max="12259" width="9.140625" style="1"/>
    <col min="12260" max="12260" width="11.28515625" style="1" customWidth="1"/>
    <col min="12261" max="12261" width="9.140625" style="1"/>
    <col min="12262" max="12262" width="10.5703125" style="1" customWidth="1"/>
    <col min="12263" max="12263" width="0" style="1" hidden="1" customWidth="1"/>
    <col min="12264" max="12265" width="9.140625" style="1"/>
    <col min="12266" max="12266" width="10.28515625" style="1" bestFit="1" customWidth="1"/>
    <col min="12267" max="12268" width="9.140625" style="1"/>
    <col min="12269" max="12269" width="17.28515625" style="1" customWidth="1"/>
    <col min="12270" max="12500" width="9.140625" style="1"/>
    <col min="12501" max="12501" width="3.42578125" style="1" customWidth="1"/>
    <col min="12502" max="12502" width="20.85546875" style="1" customWidth="1"/>
    <col min="12503" max="12503" width="10.140625" style="1" customWidth="1"/>
    <col min="12504" max="12505" width="9.140625" style="1" customWidth="1"/>
    <col min="12506" max="12506" width="10.7109375" style="1" customWidth="1"/>
    <col min="12507" max="12507" width="9.140625" style="1" customWidth="1"/>
    <col min="12508" max="12508" width="10.28515625" style="1" bestFit="1" customWidth="1"/>
    <col min="12509" max="12510" width="9.140625" style="1"/>
    <col min="12511" max="12511" width="10.28515625" style="1" customWidth="1"/>
    <col min="12512" max="12512" width="9.42578125" style="1" bestFit="1" customWidth="1"/>
    <col min="12513" max="12513" width="10.7109375" style="1" bestFit="1" customWidth="1"/>
    <col min="12514" max="12515" width="9.140625" style="1"/>
    <col min="12516" max="12516" width="11.28515625" style="1" customWidth="1"/>
    <col min="12517" max="12517" width="9.140625" style="1"/>
    <col min="12518" max="12518" width="10.5703125" style="1" customWidth="1"/>
    <col min="12519" max="12519" width="0" style="1" hidden="1" customWidth="1"/>
    <col min="12520" max="12521" width="9.140625" style="1"/>
    <col min="12522" max="12522" width="10.28515625" style="1" bestFit="1" customWidth="1"/>
    <col min="12523" max="12524" width="9.140625" style="1"/>
    <col min="12525" max="12525" width="17.28515625" style="1" customWidth="1"/>
    <col min="12526" max="12756" width="9.140625" style="1"/>
    <col min="12757" max="12757" width="3.42578125" style="1" customWidth="1"/>
    <col min="12758" max="12758" width="20.85546875" style="1" customWidth="1"/>
    <col min="12759" max="12759" width="10.140625" style="1" customWidth="1"/>
    <col min="12760" max="12761" width="9.140625" style="1" customWidth="1"/>
    <col min="12762" max="12762" width="10.7109375" style="1" customWidth="1"/>
    <col min="12763" max="12763" width="9.140625" style="1" customWidth="1"/>
    <col min="12764" max="12764" width="10.28515625" style="1" bestFit="1" customWidth="1"/>
    <col min="12765" max="12766" width="9.140625" style="1"/>
    <col min="12767" max="12767" width="10.28515625" style="1" customWidth="1"/>
    <col min="12768" max="12768" width="9.42578125" style="1" bestFit="1" customWidth="1"/>
    <col min="12769" max="12769" width="10.7109375" style="1" bestFit="1" customWidth="1"/>
    <col min="12770" max="12771" width="9.140625" style="1"/>
    <col min="12772" max="12772" width="11.28515625" style="1" customWidth="1"/>
    <col min="12773" max="12773" width="9.140625" style="1"/>
    <col min="12774" max="12774" width="10.5703125" style="1" customWidth="1"/>
    <col min="12775" max="12775" width="0" style="1" hidden="1" customWidth="1"/>
    <col min="12776" max="12777" width="9.140625" style="1"/>
    <col min="12778" max="12778" width="10.28515625" style="1" bestFit="1" customWidth="1"/>
    <col min="12779" max="12780" width="9.140625" style="1"/>
    <col min="12781" max="12781" width="17.28515625" style="1" customWidth="1"/>
    <col min="12782" max="13012" width="9.140625" style="1"/>
    <col min="13013" max="13013" width="3.42578125" style="1" customWidth="1"/>
    <col min="13014" max="13014" width="20.85546875" style="1" customWidth="1"/>
    <col min="13015" max="13015" width="10.140625" style="1" customWidth="1"/>
    <col min="13016" max="13017" width="9.140625" style="1" customWidth="1"/>
    <col min="13018" max="13018" width="10.7109375" style="1" customWidth="1"/>
    <col min="13019" max="13019" width="9.140625" style="1" customWidth="1"/>
    <col min="13020" max="13020" width="10.28515625" style="1" bestFit="1" customWidth="1"/>
    <col min="13021" max="13022" width="9.140625" style="1"/>
    <col min="13023" max="13023" width="10.28515625" style="1" customWidth="1"/>
    <col min="13024" max="13024" width="9.42578125" style="1" bestFit="1" customWidth="1"/>
    <col min="13025" max="13025" width="10.7109375" style="1" bestFit="1" customWidth="1"/>
    <col min="13026" max="13027" width="9.140625" style="1"/>
    <col min="13028" max="13028" width="11.28515625" style="1" customWidth="1"/>
    <col min="13029" max="13029" width="9.140625" style="1"/>
    <col min="13030" max="13030" width="10.5703125" style="1" customWidth="1"/>
    <col min="13031" max="13031" width="0" style="1" hidden="1" customWidth="1"/>
    <col min="13032" max="13033" width="9.140625" style="1"/>
    <col min="13034" max="13034" width="10.28515625" style="1" bestFit="1" customWidth="1"/>
    <col min="13035" max="13036" width="9.140625" style="1"/>
    <col min="13037" max="13037" width="17.28515625" style="1" customWidth="1"/>
    <col min="13038" max="13268" width="9.140625" style="1"/>
    <col min="13269" max="13269" width="3.42578125" style="1" customWidth="1"/>
    <col min="13270" max="13270" width="20.85546875" style="1" customWidth="1"/>
    <col min="13271" max="13271" width="10.140625" style="1" customWidth="1"/>
    <col min="13272" max="13273" width="9.140625" style="1" customWidth="1"/>
    <col min="13274" max="13274" width="10.7109375" style="1" customWidth="1"/>
    <col min="13275" max="13275" width="9.140625" style="1" customWidth="1"/>
    <col min="13276" max="13276" width="10.28515625" style="1" bestFit="1" customWidth="1"/>
    <col min="13277" max="13278" width="9.140625" style="1"/>
    <col min="13279" max="13279" width="10.28515625" style="1" customWidth="1"/>
    <col min="13280" max="13280" width="9.42578125" style="1" bestFit="1" customWidth="1"/>
    <col min="13281" max="13281" width="10.7109375" style="1" bestFit="1" customWidth="1"/>
    <col min="13282" max="13283" width="9.140625" style="1"/>
    <col min="13284" max="13284" width="11.28515625" style="1" customWidth="1"/>
    <col min="13285" max="13285" width="9.140625" style="1"/>
    <col min="13286" max="13286" width="10.5703125" style="1" customWidth="1"/>
    <col min="13287" max="13287" width="0" style="1" hidden="1" customWidth="1"/>
    <col min="13288" max="13289" width="9.140625" style="1"/>
    <col min="13290" max="13290" width="10.28515625" style="1" bestFit="1" customWidth="1"/>
    <col min="13291" max="13292" width="9.140625" style="1"/>
    <col min="13293" max="13293" width="17.28515625" style="1" customWidth="1"/>
    <col min="13294" max="13524" width="9.140625" style="1"/>
    <col min="13525" max="13525" width="3.42578125" style="1" customWidth="1"/>
    <col min="13526" max="13526" width="20.85546875" style="1" customWidth="1"/>
    <col min="13527" max="13527" width="10.140625" style="1" customWidth="1"/>
    <col min="13528" max="13529" width="9.140625" style="1" customWidth="1"/>
    <col min="13530" max="13530" width="10.7109375" style="1" customWidth="1"/>
    <col min="13531" max="13531" width="9.140625" style="1" customWidth="1"/>
    <col min="13532" max="13532" width="10.28515625" style="1" bestFit="1" customWidth="1"/>
    <col min="13533" max="13534" width="9.140625" style="1"/>
    <col min="13535" max="13535" width="10.28515625" style="1" customWidth="1"/>
    <col min="13536" max="13536" width="9.42578125" style="1" bestFit="1" customWidth="1"/>
    <col min="13537" max="13537" width="10.7109375" style="1" bestFit="1" customWidth="1"/>
    <col min="13538" max="13539" width="9.140625" style="1"/>
    <col min="13540" max="13540" width="11.28515625" style="1" customWidth="1"/>
    <col min="13541" max="13541" width="9.140625" style="1"/>
    <col min="13542" max="13542" width="10.5703125" style="1" customWidth="1"/>
    <col min="13543" max="13543" width="0" style="1" hidden="1" customWidth="1"/>
    <col min="13544" max="13545" width="9.140625" style="1"/>
    <col min="13546" max="13546" width="10.28515625" style="1" bestFit="1" customWidth="1"/>
    <col min="13547" max="13548" width="9.140625" style="1"/>
    <col min="13549" max="13549" width="17.28515625" style="1" customWidth="1"/>
    <col min="13550" max="13780" width="9.140625" style="1"/>
    <col min="13781" max="13781" width="3.42578125" style="1" customWidth="1"/>
    <col min="13782" max="13782" width="20.85546875" style="1" customWidth="1"/>
    <col min="13783" max="13783" width="10.140625" style="1" customWidth="1"/>
    <col min="13784" max="13785" width="9.140625" style="1" customWidth="1"/>
    <col min="13786" max="13786" width="10.7109375" style="1" customWidth="1"/>
    <col min="13787" max="13787" width="9.140625" style="1" customWidth="1"/>
    <col min="13788" max="13788" width="10.28515625" style="1" bestFit="1" customWidth="1"/>
    <col min="13789" max="13790" width="9.140625" style="1"/>
    <col min="13791" max="13791" width="10.28515625" style="1" customWidth="1"/>
    <col min="13792" max="13792" width="9.42578125" style="1" bestFit="1" customWidth="1"/>
    <col min="13793" max="13793" width="10.7109375" style="1" bestFit="1" customWidth="1"/>
    <col min="13794" max="13795" width="9.140625" style="1"/>
    <col min="13796" max="13796" width="11.28515625" style="1" customWidth="1"/>
    <col min="13797" max="13797" width="9.140625" style="1"/>
    <col min="13798" max="13798" width="10.5703125" style="1" customWidth="1"/>
    <col min="13799" max="13799" width="0" style="1" hidden="1" customWidth="1"/>
    <col min="13800" max="13801" width="9.140625" style="1"/>
    <col min="13802" max="13802" width="10.28515625" style="1" bestFit="1" customWidth="1"/>
    <col min="13803" max="13804" width="9.140625" style="1"/>
    <col min="13805" max="13805" width="17.28515625" style="1" customWidth="1"/>
    <col min="13806" max="14036" width="9.140625" style="1"/>
    <col min="14037" max="14037" width="3.42578125" style="1" customWidth="1"/>
    <col min="14038" max="14038" width="20.85546875" style="1" customWidth="1"/>
    <col min="14039" max="14039" width="10.140625" style="1" customWidth="1"/>
    <col min="14040" max="14041" width="9.140625" style="1" customWidth="1"/>
    <col min="14042" max="14042" width="10.7109375" style="1" customWidth="1"/>
    <col min="14043" max="14043" width="9.140625" style="1" customWidth="1"/>
    <col min="14044" max="14044" width="10.28515625" style="1" bestFit="1" customWidth="1"/>
    <col min="14045" max="14046" width="9.140625" style="1"/>
    <col min="14047" max="14047" width="10.28515625" style="1" customWidth="1"/>
    <col min="14048" max="14048" width="9.42578125" style="1" bestFit="1" customWidth="1"/>
    <col min="14049" max="14049" width="10.7109375" style="1" bestFit="1" customWidth="1"/>
    <col min="14050" max="14051" width="9.140625" style="1"/>
    <col min="14052" max="14052" width="11.28515625" style="1" customWidth="1"/>
    <col min="14053" max="14053" width="9.140625" style="1"/>
    <col min="14054" max="14054" width="10.5703125" style="1" customWidth="1"/>
    <col min="14055" max="14055" width="0" style="1" hidden="1" customWidth="1"/>
    <col min="14056" max="14057" width="9.140625" style="1"/>
    <col min="14058" max="14058" width="10.28515625" style="1" bestFit="1" customWidth="1"/>
    <col min="14059" max="14060" width="9.140625" style="1"/>
    <col min="14061" max="14061" width="17.28515625" style="1" customWidth="1"/>
    <col min="14062" max="14292" width="9.140625" style="1"/>
    <col min="14293" max="14293" width="3.42578125" style="1" customWidth="1"/>
    <col min="14294" max="14294" width="20.85546875" style="1" customWidth="1"/>
    <col min="14295" max="14295" width="10.140625" style="1" customWidth="1"/>
    <col min="14296" max="14297" width="9.140625" style="1" customWidth="1"/>
    <col min="14298" max="14298" width="10.7109375" style="1" customWidth="1"/>
    <col min="14299" max="14299" width="9.140625" style="1" customWidth="1"/>
    <col min="14300" max="14300" width="10.28515625" style="1" bestFit="1" customWidth="1"/>
    <col min="14301" max="14302" width="9.140625" style="1"/>
    <col min="14303" max="14303" width="10.28515625" style="1" customWidth="1"/>
    <col min="14304" max="14304" width="9.42578125" style="1" bestFit="1" customWidth="1"/>
    <col min="14305" max="14305" width="10.7109375" style="1" bestFit="1" customWidth="1"/>
    <col min="14306" max="14307" width="9.140625" style="1"/>
    <col min="14308" max="14308" width="11.28515625" style="1" customWidth="1"/>
    <col min="14309" max="14309" width="9.140625" style="1"/>
    <col min="14310" max="14310" width="10.5703125" style="1" customWidth="1"/>
    <col min="14311" max="14311" width="0" style="1" hidden="1" customWidth="1"/>
    <col min="14312" max="14313" width="9.140625" style="1"/>
    <col min="14314" max="14314" width="10.28515625" style="1" bestFit="1" customWidth="1"/>
    <col min="14315" max="14316" width="9.140625" style="1"/>
    <col min="14317" max="14317" width="17.28515625" style="1" customWidth="1"/>
    <col min="14318" max="14548" width="9.140625" style="1"/>
    <col min="14549" max="14549" width="3.42578125" style="1" customWidth="1"/>
    <col min="14550" max="14550" width="20.85546875" style="1" customWidth="1"/>
    <col min="14551" max="14551" width="10.140625" style="1" customWidth="1"/>
    <col min="14552" max="14553" width="9.140625" style="1" customWidth="1"/>
    <col min="14554" max="14554" width="10.7109375" style="1" customWidth="1"/>
    <col min="14555" max="14555" width="9.140625" style="1" customWidth="1"/>
    <col min="14556" max="14556" width="10.28515625" style="1" bestFit="1" customWidth="1"/>
    <col min="14557" max="14558" width="9.140625" style="1"/>
    <col min="14559" max="14559" width="10.28515625" style="1" customWidth="1"/>
    <col min="14560" max="14560" width="9.42578125" style="1" bestFit="1" customWidth="1"/>
    <col min="14561" max="14561" width="10.7109375" style="1" bestFit="1" customWidth="1"/>
    <col min="14562" max="14563" width="9.140625" style="1"/>
    <col min="14564" max="14564" width="11.28515625" style="1" customWidth="1"/>
    <col min="14565" max="14565" width="9.140625" style="1"/>
    <col min="14566" max="14566" width="10.5703125" style="1" customWidth="1"/>
    <col min="14567" max="14567" width="0" style="1" hidden="1" customWidth="1"/>
    <col min="14568" max="14569" width="9.140625" style="1"/>
    <col min="14570" max="14570" width="10.28515625" style="1" bestFit="1" customWidth="1"/>
    <col min="14571" max="14572" width="9.140625" style="1"/>
    <col min="14573" max="14573" width="17.28515625" style="1" customWidth="1"/>
    <col min="14574" max="14804" width="9.140625" style="1"/>
    <col min="14805" max="14805" width="3.42578125" style="1" customWidth="1"/>
    <col min="14806" max="14806" width="20.85546875" style="1" customWidth="1"/>
    <col min="14807" max="14807" width="10.140625" style="1" customWidth="1"/>
    <col min="14808" max="14809" width="9.140625" style="1" customWidth="1"/>
    <col min="14810" max="14810" width="10.7109375" style="1" customWidth="1"/>
    <col min="14811" max="14811" width="9.140625" style="1" customWidth="1"/>
    <col min="14812" max="14812" width="10.28515625" style="1" bestFit="1" customWidth="1"/>
    <col min="14813" max="14814" width="9.140625" style="1"/>
    <col min="14815" max="14815" width="10.28515625" style="1" customWidth="1"/>
    <col min="14816" max="14816" width="9.42578125" style="1" bestFit="1" customWidth="1"/>
    <col min="14817" max="14817" width="10.7109375" style="1" bestFit="1" customWidth="1"/>
    <col min="14818" max="14819" width="9.140625" style="1"/>
    <col min="14820" max="14820" width="11.28515625" style="1" customWidth="1"/>
    <col min="14821" max="14821" width="9.140625" style="1"/>
    <col min="14822" max="14822" width="10.5703125" style="1" customWidth="1"/>
    <col min="14823" max="14823" width="0" style="1" hidden="1" customWidth="1"/>
    <col min="14824" max="14825" width="9.140625" style="1"/>
    <col min="14826" max="14826" width="10.28515625" style="1" bestFit="1" customWidth="1"/>
    <col min="14827" max="14828" width="9.140625" style="1"/>
    <col min="14829" max="14829" width="17.28515625" style="1" customWidth="1"/>
    <col min="14830" max="15060" width="9.140625" style="1"/>
    <col min="15061" max="15061" width="3.42578125" style="1" customWidth="1"/>
    <col min="15062" max="15062" width="20.85546875" style="1" customWidth="1"/>
    <col min="15063" max="15063" width="10.140625" style="1" customWidth="1"/>
    <col min="15064" max="15065" width="9.140625" style="1" customWidth="1"/>
    <col min="15066" max="15066" width="10.7109375" style="1" customWidth="1"/>
    <col min="15067" max="15067" width="9.140625" style="1" customWidth="1"/>
    <col min="15068" max="15068" width="10.28515625" style="1" bestFit="1" customWidth="1"/>
    <col min="15069" max="15070" width="9.140625" style="1"/>
    <col min="15071" max="15071" width="10.28515625" style="1" customWidth="1"/>
    <col min="15072" max="15072" width="9.42578125" style="1" bestFit="1" customWidth="1"/>
    <col min="15073" max="15073" width="10.7109375" style="1" bestFit="1" customWidth="1"/>
    <col min="15074" max="15075" width="9.140625" style="1"/>
    <col min="15076" max="15076" width="11.28515625" style="1" customWidth="1"/>
    <col min="15077" max="15077" width="9.140625" style="1"/>
    <col min="15078" max="15078" width="10.5703125" style="1" customWidth="1"/>
    <col min="15079" max="15079" width="0" style="1" hidden="1" customWidth="1"/>
    <col min="15080" max="15081" width="9.140625" style="1"/>
    <col min="15082" max="15082" width="10.28515625" style="1" bestFit="1" customWidth="1"/>
    <col min="15083" max="15084" width="9.140625" style="1"/>
    <col min="15085" max="15085" width="17.28515625" style="1" customWidth="1"/>
    <col min="15086" max="15316" width="9.140625" style="1"/>
    <col min="15317" max="15317" width="3.42578125" style="1" customWidth="1"/>
    <col min="15318" max="15318" width="20.85546875" style="1" customWidth="1"/>
    <col min="15319" max="15319" width="10.140625" style="1" customWidth="1"/>
    <col min="15320" max="15321" width="9.140625" style="1" customWidth="1"/>
    <col min="15322" max="15322" width="10.7109375" style="1" customWidth="1"/>
    <col min="15323" max="15323" width="9.140625" style="1" customWidth="1"/>
    <col min="15324" max="15324" width="10.28515625" style="1" bestFit="1" customWidth="1"/>
    <col min="15325" max="15326" width="9.140625" style="1"/>
    <col min="15327" max="15327" width="10.28515625" style="1" customWidth="1"/>
    <col min="15328" max="15328" width="9.42578125" style="1" bestFit="1" customWidth="1"/>
    <col min="15329" max="15329" width="10.7109375" style="1" bestFit="1" customWidth="1"/>
    <col min="15330" max="15331" width="9.140625" style="1"/>
    <col min="15332" max="15332" width="11.28515625" style="1" customWidth="1"/>
    <col min="15333" max="15333" width="9.140625" style="1"/>
    <col min="15334" max="15334" width="10.5703125" style="1" customWidth="1"/>
    <col min="15335" max="15335" width="0" style="1" hidden="1" customWidth="1"/>
    <col min="15336" max="15337" width="9.140625" style="1"/>
    <col min="15338" max="15338" width="10.28515625" style="1" bestFit="1" customWidth="1"/>
    <col min="15339" max="15340" width="9.140625" style="1"/>
    <col min="15341" max="15341" width="17.28515625" style="1" customWidth="1"/>
    <col min="15342" max="15572" width="9.140625" style="1"/>
    <col min="15573" max="15573" width="3.42578125" style="1" customWidth="1"/>
    <col min="15574" max="15574" width="20.85546875" style="1" customWidth="1"/>
    <col min="15575" max="15575" width="10.140625" style="1" customWidth="1"/>
    <col min="15576" max="15577" width="9.140625" style="1" customWidth="1"/>
    <col min="15578" max="15578" width="10.7109375" style="1" customWidth="1"/>
    <col min="15579" max="15579" width="9.140625" style="1" customWidth="1"/>
    <col min="15580" max="15580" width="10.28515625" style="1" bestFit="1" customWidth="1"/>
    <col min="15581" max="15582" width="9.140625" style="1"/>
    <col min="15583" max="15583" width="10.28515625" style="1" customWidth="1"/>
    <col min="15584" max="15584" width="9.42578125" style="1" bestFit="1" customWidth="1"/>
    <col min="15585" max="15585" width="10.7109375" style="1" bestFit="1" customWidth="1"/>
    <col min="15586" max="15587" width="9.140625" style="1"/>
    <col min="15588" max="15588" width="11.28515625" style="1" customWidth="1"/>
    <col min="15589" max="15589" width="9.140625" style="1"/>
    <col min="15590" max="15590" width="10.5703125" style="1" customWidth="1"/>
    <col min="15591" max="15591" width="0" style="1" hidden="1" customWidth="1"/>
    <col min="15592" max="15593" width="9.140625" style="1"/>
    <col min="15594" max="15594" width="10.28515625" style="1" bestFit="1" customWidth="1"/>
    <col min="15595" max="15596" width="9.140625" style="1"/>
    <col min="15597" max="15597" width="17.28515625" style="1" customWidth="1"/>
    <col min="15598" max="15828" width="9.140625" style="1"/>
    <col min="15829" max="15829" width="3.42578125" style="1" customWidth="1"/>
    <col min="15830" max="15830" width="20.85546875" style="1" customWidth="1"/>
    <col min="15831" max="15831" width="10.140625" style="1" customWidth="1"/>
    <col min="15832" max="15833" width="9.140625" style="1" customWidth="1"/>
    <col min="15834" max="15834" width="10.7109375" style="1" customWidth="1"/>
    <col min="15835" max="15835" width="9.140625" style="1" customWidth="1"/>
    <col min="15836" max="15836" width="10.28515625" style="1" bestFit="1" customWidth="1"/>
    <col min="15837" max="15838" width="9.140625" style="1"/>
    <col min="15839" max="15839" width="10.28515625" style="1" customWidth="1"/>
    <col min="15840" max="15840" width="9.42578125" style="1" bestFit="1" customWidth="1"/>
    <col min="15841" max="15841" width="10.7109375" style="1" bestFit="1" customWidth="1"/>
    <col min="15842" max="15843" width="9.140625" style="1"/>
    <col min="15844" max="15844" width="11.28515625" style="1" customWidth="1"/>
    <col min="15845" max="15845" width="9.140625" style="1"/>
    <col min="15846" max="15846" width="10.5703125" style="1" customWidth="1"/>
    <col min="15847" max="15847" width="0" style="1" hidden="1" customWidth="1"/>
    <col min="15848" max="15849" width="9.140625" style="1"/>
    <col min="15850" max="15850" width="10.28515625" style="1" bestFit="1" customWidth="1"/>
    <col min="15851" max="15852" width="9.140625" style="1"/>
    <col min="15853" max="15853" width="17.28515625" style="1" customWidth="1"/>
    <col min="15854" max="16084" width="9.140625" style="1"/>
    <col min="16085" max="16085" width="3.42578125" style="1" customWidth="1"/>
    <col min="16086" max="16086" width="20.85546875" style="1" customWidth="1"/>
    <col min="16087" max="16087" width="10.140625" style="1" customWidth="1"/>
    <col min="16088" max="16089" width="9.140625" style="1" customWidth="1"/>
    <col min="16090" max="16090" width="10.7109375" style="1" customWidth="1"/>
    <col min="16091" max="16091" width="9.140625" style="1" customWidth="1"/>
    <col min="16092" max="16092" width="10.28515625" style="1" bestFit="1" customWidth="1"/>
    <col min="16093" max="16094" width="9.140625" style="1"/>
    <col min="16095" max="16095" width="10.28515625" style="1" customWidth="1"/>
    <col min="16096" max="16096" width="9.42578125" style="1" bestFit="1" customWidth="1"/>
    <col min="16097" max="16097" width="10.7109375" style="1" bestFit="1" customWidth="1"/>
    <col min="16098" max="16099" width="9.140625" style="1"/>
    <col min="16100" max="16100" width="11.28515625" style="1" customWidth="1"/>
    <col min="16101" max="16101" width="9.140625" style="1"/>
    <col min="16102" max="16102" width="10.5703125" style="1" customWidth="1"/>
    <col min="16103" max="16103" width="0" style="1" hidden="1" customWidth="1"/>
    <col min="16104" max="16105" width="9.140625" style="1"/>
    <col min="16106" max="16106" width="10.28515625" style="1" bestFit="1" customWidth="1"/>
    <col min="16107" max="16108" width="9.140625" style="1"/>
    <col min="16109" max="16109" width="17.28515625" style="1" customWidth="1"/>
    <col min="16110" max="16384" width="9.140625" style="1"/>
  </cols>
  <sheetData>
    <row r="1" spans="1:18" ht="18.75" x14ac:dyDescent="0.25">
      <c r="A1" s="187" t="s">
        <v>75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3" spans="1:18" s="20" customFormat="1" ht="20.25" x14ac:dyDescent="0.25">
      <c r="A3" s="188" t="s">
        <v>76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8" s="20" customFormat="1" ht="20.25" x14ac:dyDescent="0.25">
      <c r="A4" s="188" t="s">
        <v>77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8" s="20" customFormat="1" ht="20.25" x14ac:dyDescent="0.25">
      <c r="A5" s="189" t="s">
        <v>106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8" s="20" customFormat="1" ht="18" customHeight="1" x14ac:dyDescent="0.25">
      <c r="A6" s="190" t="s">
        <v>78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8" s="20" customFormat="1" ht="20.25" x14ac:dyDescent="0.25">
      <c r="A7" s="189" t="s">
        <v>154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9" spans="1:18" ht="25.5" customHeight="1" x14ac:dyDescent="0.25">
      <c r="A9" s="212" t="s">
        <v>79</v>
      </c>
      <c r="B9" s="213" t="s">
        <v>80</v>
      </c>
      <c r="C9" s="213" t="s">
        <v>148</v>
      </c>
      <c r="D9" s="213"/>
      <c r="E9" s="213"/>
      <c r="F9" s="213"/>
      <c r="G9" s="213"/>
      <c r="H9" s="213" t="s">
        <v>149</v>
      </c>
      <c r="I9" s="213"/>
      <c r="J9" s="213"/>
      <c r="K9" s="213"/>
      <c r="L9" s="213"/>
      <c r="M9" s="213" t="s">
        <v>150</v>
      </c>
      <c r="N9" s="213"/>
      <c r="O9" s="213"/>
      <c r="P9" s="213"/>
      <c r="Q9" s="213"/>
      <c r="R9" s="210" t="s">
        <v>81</v>
      </c>
    </row>
    <row r="10" spans="1:18" x14ac:dyDescent="0.25">
      <c r="A10" s="212"/>
      <c r="B10" s="213"/>
      <c r="C10" s="211" t="s">
        <v>82</v>
      </c>
      <c r="D10" s="211" t="s">
        <v>83</v>
      </c>
      <c r="E10" s="211"/>
      <c r="F10" s="211"/>
      <c r="G10" s="211"/>
      <c r="H10" s="211" t="s">
        <v>82</v>
      </c>
      <c r="I10" s="211" t="s">
        <v>83</v>
      </c>
      <c r="J10" s="211"/>
      <c r="K10" s="211"/>
      <c r="L10" s="211"/>
      <c r="M10" s="211" t="s">
        <v>82</v>
      </c>
      <c r="N10" s="211" t="s">
        <v>83</v>
      </c>
      <c r="O10" s="211"/>
      <c r="P10" s="211"/>
      <c r="Q10" s="211"/>
      <c r="R10" s="210"/>
    </row>
    <row r="11" spans="1:18" ht="33.75" x14ac:dyDescent="0.25">
      <c r="A11" s="212"/>
      <c r="B11" s="213"/>
      <c r="C11" s="211"/>
      <c r="D11" s="21" t="s">
        <v>84</v>
      </c>
      <c r="E11" s="21" t="s">
        <v>85</v>
      </c>
      <c r="F11" s="70" t="s">
        <v>86</v>
      </c>
      <c r="G11" s="21" t="s">
        <v>87</v>
      </c>
      <c r="H11" s="211"/>
      <c r="I11" s="21" t="s">
        <v>84</v>
      </c>
      <c r="J11" s="21" t="s">
        <v>85</v>
      </c>
      <c r="K11" s="70" t="s">
        <v>86</v>
      </c>
      <c r="L11" s="21" t="s">
        <v>87</v>
      </c>
      <c r="M11" s="211"/>
      <c r="N11" s="21" t="s">
        <v>84</v>
      </c>
      <c r="O11" s="21" t="s">
        <v>85</v>
      </c>
      <c r="P11" s="70" t="s">
        <v>86</v>
      </c>
      <c r="Q11" s="21" t="s">
        <v>87</v>
      </c>
      <c r="R11" s="210"/>
    </row>
    <row r="12" spans="1:18" s="22" customFormat="1" ht="15.75" customHeight="1" x14ac:dyDescent="0.25">
      <c r="A12" s="202" t="s">
        <v>145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4"/>
      <c r="R12" s="28"/>
    </row>
    <row r="13" spans="1:18" ht="105" customHeight="1" x14ac:dyDescent="0.25">
      <c r="A13" s="23" t="s">
        <v>88</v>
      </c>
      <c r="B13" s="24" t="s">
        <v>136</v>
      </c>
      <c r="C13" s="4">
        <f>+ROUND((SUM(C14:C18)/1000),2)</f>
        <v>60108.29</v>
      </c>
      <c r="D13" s="4">
        <f t="shared" ref="D13:Q13" si="0">+ROUND((SUM(D14:D18)/1000),2)</f>
        <v>0</v>
      </c>
      <c r="E13" s="4">
        <f t="shared" si="0"/>
        <v>0</v>
      </c>
      <c r="F13" s="4">
        <f>+ROUND((SUM(F14:F18)/1000),2)</f>
        <v>60108.29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25">
        <f>H13/C13*100</f>
        <v>0</v>
      </c>
    </row>
    <row r="14" spans="1:18" s="63" customFormat="1" outlineLevel="1" x14ac:dyDescent="0.2">
      <c r="A14" s="59"/>
      <c r="B14" s="60" t="s">
        <v>122</v>
      </c>
      <c r="C14" s="61">
        <f t="shared" ref="C14:C24" si="1">F14</f>
        <v>59480000</v>
      </c>
      <c r="D14" s="61"/>
      <c r="E14" s="61"/>
      <c r="F14" s="61">
        <v>59480000</v>
      </c>
      <c r="G14" s="61"/>
      <c r="H14" s="61">
        <f t="shared" ref="H14:H18" si="2">K14</f>
        <v>0</v>
      </c>
      <c r="I14" s="61"/>
      <c r="J14" s="61"/>
      <c r="K14" s="61"/>
      <c r="L14" s="61"/>
      <c r="M14" s="61">
        <f t="shared" ref="M14:M51" si="3">P14</f>
        <v>0</v>
      </c>
      <c r="N14" s="61"/>
      <c r="O14" s="61"/>
      <c r="P14" s="61"/>
      <c r="Q14" s="61"/>
      <c r="R14" s="62">
        <f t="shared" ref="R14:R18" si="4">H14/C14*100</f>
        <v>0</v>
      </c>
    </row>
    <row r="15" spans="1:18" s="63" customFormat="1" outlineLevel="1" x14ac:dyDescent="0.2">
      <c r="A15" s="59"/>
      <c r="B15" s="60" t="s">
        <v>123</v>
      </c>
      <c r="C15" s="61">
        <f t="shared" si="1"/>
        <v>628287</v>
      </c>
      <c r="D15" s="61"/>
      <c r="E15" s="61"/>
      <c r="F15" s="61">
        <v>628287</v>
      </c>
      <c r="G15" s="61"/>
      <c r="H15" s="61">
        <f t="shared" si="2"/>
        <v>0</v>
      </c>
      <c r="I15" s="61"/>
      <c r="J15" s="61"/>
      <c r="K15" s="61"/>
      <c r="L15" s="61"/>
      <c r="M15" s="61">
        <f t="shared" si="3"/>
        <v>0</v>
      </c>
      <c r="N15" s="61"/>
      <c r="O15" s="61"/>
      <c r="P15" s="61"/>
      <c r="Q15" s="61"/>
      <c r="R15" s="62">
        <f t="shared" si="4"/>
        <v>0</v>
      </c>
    </row>
    <row r="16" spans="1:18" s="66" customFormat="1" outlineLevel="1" x14ac:dyDescent="0.25">
      <c r="A16" s="64"/>
      <c r="B16" s="65" t="s">
        <v>124</v>
      </c>
      <c r="C16" s="61">
        <f t="shared" si="1"/>
        <v>0</v>
      </c>
      <c r="D16" s="61"/>
      <c r="E16" s="61"/>
      <c r="F16" s="61"/>
      <c r="G16" s="61"/>
      <c r="H16" s="61">
        <f t="shared" si="2"/>
        <v>0</v>
      </c>
      <c r="I16" s="61"/>
      <c r="J16" s="61"/>
      <c r="K16" s="61"/>
      <c r="L16" s="61"/>
      <c r="M16" s="61">
        <f t="shared" si="3"/>
        <v>0</v>
      </c>
      <c r="N16" s="61"/>
      <c r="O16" s="61"/>
      <c r="P16" s="61"/>
      <c r="Q16" s="61"/>
      <c r="R16" s="62"/>
    </row>
    <row r="17" spans="1:18" s="63" customFormat="1" outlineLevel="1" x14ac:dyDescent="0.2">
      <c r="A17" s="59"/>
      <c r="B17" s="60" t="s">
        <v>90</v>
      </c>
      <c r="C17" s="61">
        <f t="shared" si="1"/>
        <v>0</v>
      </c>
      <c r="D17" s="61"/>
      <c r="E17" s="61"/>
      <c r="F17" s="61"/>
      <c r="G17" s="61"/>
      <c r="H17" s="61">
        <f t="shared" si="2"/>
        <v>0</v>
      </c>
      <c r="I17" s="61"/>
      <c r="J17" s="61"/>
      <c r="K17" s="61"/>
      <c r="L17" s="61"/>
      <c r="M17" s="61">
        <f t="shared" si="3"/>
        <v>0</v>
      </c>
      <c r="N17" s="61"/>
      <c r="O17" s="61"/>
      <c r="P17" s="61"/>
      <c r="Q17" s="61"/>
      <c r="R17" s="62"/>
    </row>
    <row r="18" spans="1:18" s="63" customFormat="1" outlineLevel="1" x14ac:dyDescent="0.2">
      <c r="A18" s="59"/>
      <c r="B18" s="60" t="s">
        <v>42</v>
      </c>
      <c r="C18" s="61">
        <f t="shared" si="1"/>
        <v>0</v>
      </c>
      <c r="D18" s="61"/>
      <c r="E18" s="61"/>
      <c r="F18" s="61"/>
      <c r="G18" s="61"/>
      <c r="H18" s="61">
        <f t="shared" si="2"/>
        <v>0</v>
      </c>
      <c r="I18" s="61"/>
      <c r="J18" s="61"/>
      <c r="K18" s="61"/>
      <c r="L18" s="61"/>
      <c r="M18" s="61">
        <f t="shared" si="3"/>
        <v>0</v>
      </c>
      <c r="N18" s="61"/>
      <c r="O18" s="61"/>
      <c r="P18" s="61"/>
      <c r="Q18" s="61"/>
      <c r="R18" s="62" t="e">
        <f t="shared" si="4"/>
        <v>#DIV/0!</v>
      </c>
    </row>
    <row r="19" spans="1:18" ht="141.75" customHeight="1" x14ac:dyDescent="0.25">
      <c r="A19" s="23" t="s">
        <v>128</v>
      </c>
      <c r="B19" s="24" t="s">
        <v>127</v>
      </c>
      <c r="C19" s="4">
        <f>+ROUND((SUM(C20)/1000),2)</f>
        <v>10054.719999999999</v>
      </c>
      <c r="D19" s="4">
        <f t="shared" ref="D19:Q19" si="5">+ROUND((SUM(D20)/1000),2)</f>
        <v>0</v>
      </c>
      <c r="E19" s="4">
        <f t="shared" si="5"/>
        <v>0</v>
      </c>
      <c r="F19" s="81">
        <f t="shared" si="5"/>
        <v>10054.719999999999</v>
      </c>
      <c r="G19" s="4">
        <f t="shared" si="5"/>
        <v>0</v>
      </c>
      <c r="H19" s="4">
        <f t="shared" si="5"/>
        <v>0</v>
      </c>
      <c r="I19" s="4">
        <f t="shared" si="5"/>
        <v>0</v>
      </c>
      <c r="J19" s="4">
        <f t="shared" si="5"/>
        <v>0</v>
      </c>
      <c r="K19" s="4">
        <f t="shared" si="5"/>
        <v>0</v>
      </c>
      <c r="L19" s="4">
        <f t="shared" si="5"/>
        <v>0</v>
      </c>
      <c r="M19" s="4">
        <f t="shared" si="5"/>
        <v>0</v>
      </c>
      <c r="N19" s="4">
        <f t="shared" si="5"/>
        <v>0</v>
      </c>
      <c r="O19" s="4">
        <f t="shared" si="5"/>
        <v>0</v>
      </c>
      <c r="P19" s="4">
        <f t="shared" si="5"/>
        <v>0</v>
      </c>
      <c r="Q19" s="4">
        <f t="shared" si="5"/>
        <v>0</v>
      </c>
      <c r="R19" s="25">
        <f>H19/C19*100</f>
        <v>0</v>
      </c>
    </row>
    <row r="20" spans="1:18" s="63" customFormat="1" outlineLevel="1" x14ac:dyDescent="0.2">
      <c r="A20" s="59"/>
      <c r="B20" s="60" t="s">
        <v>41</v>
      </c>
      <c r="C20" s="61">
        <f>F20</f>
        <v>10054720</v>
      </c>
      <c r="D20" s="61"/>
      <c r="E20" s="61"/>
      <c r="F20" s="61">
        <v>10054720</v>
      </c>
      <c r="G20" s="61"/>
      <c r="H20" s="61">
        <f>K20</f>
        <v>0</v>
      </c>
      <c r="I20" s="61"/>
      <c r="J20" s="61"/>
      <c r="K20" s="61"/>
      <c r="L20" s="61"/>
      <c r="M20" s="61">
        <f>P20</f>
        <v>0</v>
      </c>
      <c r="N20" s="61"/>
      <c r="O20" s="61"/>
      <c r="P20" s="61"/>
      <c r="Q20" s="61"/>
      <c r="R20" s="62">
        <f>H20/C20*100</f>
        <v>0</v>
      </c>
    </row>
    <row r="21" spans="1:18" ht="15.75" x14ac:dyDescent="0.25">
      <c r="A21" s="23"/>
      <c r="B21" s="26" t="s">
        <v>9</v>
      </c>
      <c r="C21" s="29">
        <f>C13+C19</f>
        <v>70163.009999999995</v>
      </c>
      <c r="D21" s="29">
        <f t="shared" ref="D21:Q21" si="6">D13+D19</f>
        <v>0</v>
      </c>
      <c r="E21" s="29">
        <f t="shared" si="6"/>
        <v>0</v>
      </c>
      <c r="F21" s="29">
        <f t="shared" si="6"/>
        <v>70163.009999999995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6"/>
        <v>0</v>
      </c>
      <c r="P21" s="29">
        <f t="shared" si="6"/>
        <v>0</v>
      </c>
      <c r="Q21" s="29">
        <f t="shared" si="6"/>
        <v>0</v>
      </c>
      <c r="R21" s="25">
        <f>H21/C21*100</f>
        <v>0</v>
      </c>
    </row>
    <row r="22" spans="1:18" s="22" customFormat="1" ht="15.75" x14ac:dyDescent="0.25">
      <c r="A22" s="202" t="s">
        <v>137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  <c r="R22" s="28"/>
    </row>
    <row r="23" spans="1:18" ht="120" customHeight="1" x14ac:dyDescent="0.25">
      <c r="A23" s="30" t="s">
        <v>89</v>
      </c>
      <c r="B23" s="24" t="s">
        <v>138</v>
      </c>
      <c r="C23" s="4">
        <f t="shared" ref="C23:E23" si="7">+ROUND((SUM(C24)/1000),2)</f>
        <v>45711.21</v>
      </c>
      <c r="D23" s="4">
        <f t="shared" si="7"/>
        <v>0</v>
      </c>
      <c r="E23" s="4">
        <f t="shared" si="7"/>
        <v>0</v>
      </c>
      <c r="F23" s="4">
        <f>+ROUND((SUM(F24)/1000),2)</f>
        <v>45711.21</v>
      </c>
      <c r="G23" s="4">
        <f t="shared" ref="G23:Q23" si="8">+ROUND((SUM(G24)/1000),2)</f>
        <v>0</v>
      </c>
      <c r="H23" s="4">
        <f t="shared" si="8"/>
        <v>0</v>
      </c>
      <c r="I23" s="4">
        <f t="shared" si="8"/>
        <v>0</v>
      </c>
      <c r="J23" s="4">
        <f t="shared" si="8"/>
        <v>0</v>
      </c>
      <c r="K23" s="4">
        <f t="shared" si="8"/>
        <v>0</v>
      </c>
      <c r="L23" s="4">
        <f t="shared" si="8"/>
        <v>0</v>
      </c>
      <c r="M23" s="4">
        <f t="shared" si="8"/>
        <v>0</v>
      </c>
      <c r="N23" s="4">
        <f t="shared" si="8"/>
        <v>0</v>
      </c>
      <c r="O23" s="4">
        <f t="shared" si="8"/>
        <v>0</v>
      </c>
      <c r="P23" s="4">
        <f t="shared" si="8"/>
        <v>0</v>
      </c>
      <c r="Q23" s="4">
        <f t="shared" si="8"/>
        <v>0</v>
      </c>
      <c r="R23" s="25">
        <f>H23/C23*100</f>
        <v>0</v>
      </c>
    </row>
    <row r="24" spans="1:18" s="78" customFormat="1" outlineLevel="1" x14ac:dyDescent="0.2">
      <c r="A24" s="74"/>
      <c r="B24" s="75" t="s">
        <v>92</v>
      </c>
      <c r="C24" s="76">
        <f t="shared" si="1"/>
        <v>45711212</v>
      </c>
      <c r="D24" s="76"/>
      <c r="E24" s="76"/>
      <c r="F24" s="76">
        <v>45711212</v>
      </c>
      <c r="G24" s="76"/>
      <c r="H24" s="76">
        <f>K24</f>
        <v>0</v>
      </c>
      <c r="I24" s="76"/>
      <c r="J24" s="76"/>
      <c r="K24" s="76"/>
      <c r="L24" s="76"/>
      <c r="M24" s="76">
        <f t="shared" si="3"/>
        <v>0</v>
      </c>
      <c r="N24" s="76"/>
      <c r="O24" s="76"/>
      <c r="P24" s="76"/>
      <c r="Q24" s="76"/>
      <c r="R24" s="77">
        <f>H24/C24*100</f>
        <v>0</v>
      </c>
    </row>
    <row r="25" spans="1:18" ht="15.75" x14ac:dyDescent="0.25">
      <c r="A25" s="30"/>
      <c r="B25" s="26" t="s">
        <v>91</v>
      </c>
      <c r="C25" s="29">
        <f>C23</f>
        <v>45711.21</v>
      </c>
      <c r="D25" s="29">
        <f t="shared" ref="D25:Q25" si="9">D23</f>
        <v>0</v>
      </c>
      <c r="E25" s="29">
        <f t="shared" si="9"/>
        <v>0</v>
      </c>
      <c r="F25" s="29">
        <f t="shared" si="9"/>
        <v>45711.21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9"/>
        <v>0</v>
      </c>
      <c r="O25" s="29">
        <f t="shared" si="9"/>
        <v>0</v>
      </c>
      <c r="P25" s="29">
        <f t="shared" si="9"/>
        <v>0</v>
      </c>
      <c r="Q25" s="29">
        <f t="shared" si="9"/>
        <v>0</v>
      </c>
      <c r="R25" s="25">
        <f>H25/C25*100</f>
        <v>0</v>
      </c>
    </row>
    <row r="26" spans="1:18" s="22" customFormat="1" ht="15.75" x14ac:dyDescent="0.25">
      <c r="A26" s="205" t="s">
        <v>151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8"/>
    </row>
    <row r="27" spans="1:18" ht="63.75" x14ac:dyDescent="0.25">
      <c r="A27" s="30" t="s">
        <v>22</v>
      </c>
      <c r="B27" s="24" t="s">
        <v>129</v>
      </c>
      <c r="C27" s="4">
        <f>+ROUND((SUM(C28:C29)/1000),2)</f>
        <v>3433.07</v>
      </c>
      <c r="D27" s="4">
        <f t="shared" ref="D27:Q27" si="10">+ROUND((SUM(D28:D29)/1000),2)</f>
        <v>0</v>
      </c>
      <c r="E27" s="4">
        <f t="shared" si="10"/>
        <v>0</v>
      </c>
      <c r="F27" s="4">
        <f t="shared" si="10"/>
        <v>3433.07</v>
      </c>
      <c r="G27" s="4">
        <f t="shared" si="10"/>
        <v>0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0</v>
      </c>
      <c r="P27" s="4">
        <f t="shared" si="10"/>
        <v>0</v>
      </c>
      <c r="Q27" s="4">
        <f t="shared" si="10"/>
        <v>0</v>
      </c>
      <c r="R27" s="25">
        <f t="shared" ref="R27:R29" si="11">H27/C27*100</f>
        <v>0</v>
      </c>
    </row>
    <row r="28" spans="1:18" s="63" customFormat="1" outlineLevel="1" x14ac:dyDescent="0.2">
      <c r="A28" s="59"/>
      <c r="B28" s="60" t="s">
        <v>26</v>
      </c>
      <c r="C28" s="61">
        <f t="shared" ref="C28:C29" si="12">F28</f>
        <v>3433068</v>
      </c>
      <c r="D28" s="61"/>
      <c r="E28" s="61"/>
      <c r="F28" s="61">
        <v>3433068</v>
      </c>
      <c r="G28" s="61"/>
      <c r="H28" s="61">
        <f>K28</f>
        <v>0</v>
      </c>
      <c r="I28" s="61"/>
      <c r="J28" s="61"/>
      <c r="K28" s="61"/>
      <c r="L28" s="61"/>
      <c r="M28" s="61">
        <f>P28</f>
        <v>0</v>
      </c>
      <c r="N28" s="61"/>
      <c r="O28" s="61"/>
      <c r="P28" s="61"/>
      <c r="Q28" s="61"/>
      <c r="R28" s="62">
        <f t="shared" si="11"/>
        <v>0</v>
      </c>
    </row>
    <row r="29" spans="1:18" s="63" customFormat="1" outlineLevel="1" x14ac:dyDescent="0.2">
      <c r="A29" s="59"/>
      <c r="B29" s="60" t="s">
        <v>27</v>
      </c>
      <c r="C29" s="61">
        <f t="shared" si="12"/>
        <v>0</v>
      </c>
      <c r="D29" s="61"/>
      <c r="E29" s="61"/>
      <c r="F29" s="61"/>
      <c r="G29" s="61"/>
      <c r="H29" s="61">
        <f>K29</f>
        <v>0</v>
      </c>
      <c r="I29" s="61"/>
      <c r="J29" s="61"/>
      <c r="K29" s="61"/>
      <c r="L29" s="61"/>
      <c r="M29" s="61">
        <f>P29</f>
        <v>0</v>
      </c>
      <c r="N29" s="61"/>
      <c r="O29" s="61"/>
      <c r="P29" s="61"/>
      <c r="Q29" s="61"/>
      <c r="R29" s="62" t="e">
        <f t="shared" si="11"/>
        <v>#DIV/0!</v>
      </c>
    </row>
    <row r="30" spans="1:18" ht="15.75" x14ac:dyDescent="0.25">
      <c r="A30" s="30"/>
      <c r="B30" s="26" t="s">
        <v>93</v>
      </c>
      <c r="C30" s="29">
        <f>C27</f>
        <v>3433.07</v>
      </c>
      <c r="D30" s="29">
        <f>D27</f>
        <v>0</v>
      </c>
      <c r="E30" s="29">
        <f t="shared" ref="E30:R30" si="13">E27</f>
        <v>0</v>
      </c>
      <c r="F30" s="29">
        <f t="shared" si="13"/>
        <v>3433.07</v>
      </c>
      <c r="G30" s="29">
        <f t="shared" si="13"/>
        <v>0</v>
      </c>
      <c r="H30" s="29">
        <f t="shared" si="13"/>
        <v>0</v>
      </c>
      <c r="I30" s="29">
        <f t="shared" si="13"/>
        <v>0</v>
      </c>
      <c r="J30" s="29">
        <f t="shared" si="13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3"/>
        <v>0</v>
      </c>
      <c r="O30" s="29">
        <f t="shared" si="13"/>
        <v>0</v>
      </c>
      <c r="P30" s="29">
        <f t="shared" si="13"/>
        <v>0</v>
      </c>
      <c r="Q30" s="29">
        <f t="shared" si="13"/>
        <v>0</v>
      </c>
      <c r="R30" s="29">
        <f t="shared" si="13"/>
        <v>0</v>
      </c>
    </row>
    <row r="31" spans="1:18" s="22" customFormat="1" ht="15.75" x14ac:dyDescent="0.25">
      <c r="A31" s="205" t="s">
        <v>146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8"/>
    </row>
    <row r="32" spans="1:18" ht="93" customHeight="1" x14ac:dyDescent="0.25">
      <c r="A32" s="23" t="s">
        <v>71</v>
      </c>
      <c r="B32" s="24" t="s">
        <v>142</v>
      </c>
      <c r="C32" s="4">
        <f>+ROUND((SUM(C33)/1000),2)</f>
        <v>2675.33</v>
      </c>
      <c r="D32" s="4">
        <f t="shared" ref="D32" si="14">+ROUND((SUM(D33)/1000),2)</f>
        <v>0</v>
      </c>
      <c r="E32" s="4">
        <f t="shared" ref="E32" si="15">+ROUND((SUM(E33)/1000),2)</f>
        <v>0</v>
      </c>
      <c r="F32" s="4">
        <f>+ROUND((SUM(F33)/1000),2)</f>
        <v>2675.33</v>
      </c>
      <c r="G32" s="4">
        <f t="shared" ref="G32" si="16">+ROUND((SUM(G33)/1000),2)</f>
        <v>0</v>
      </c>
      <c r="H32" s="4">
        <f t="shared" ref="H32" si="17">+ROUND((SUM(H33)/1000),2)</f>
        <v>0</v>
      </c>
      <c r="I32" s="4">
        <f t="shared" ref="I32" si="18">+ROUND((SUM(I33)/1000),2)</f>
        <v>0</v>
      </c>
      <c r="J32" s="4">
        <f t="shared" ref="J32" si="19">+ROUND((SUM(J33)/1000),2)</f>
        <v>0</v>
      </c>
      <c r="K32" s="4">
        <f t="shared" ref="K32" si="20">+ROUND((SUM(K33)/1000),2)</f>
        <v>0</v>
      </c>
      <c r="L32" s="4">
        <f t="shared" ref="L32" si="21">+ROUND((SUM(L33)/1000),2)</f>
        <v>0</v>
      </c>
      <c r="M32" s="4">
        <f t="shared" ref="M32" si="22">+ROUND((SUM(M33)/1000),2)</f>
        <v>0</v>
      </c>
      <c r="N32" s="4">
        <f t="shared" ref="N32" si="23">+ROUND((SUM(N33)/1000),2)</f>
        <v>0</v>
      </c>
      <c r="O32" s="4">
        <f t="shared" ref="O32" si="24">+ROUND((SUM(O33)/1000),2)</f>
        <v>0</v>
      </c>
      <c r="P32" s="4">
        <f t="shared" ref="P32" si="25">+ROUND((SUM(P33)/1000),2)</f>
        <v>0</v>
      </c>
      <c r="Q32" s="4">
        <f t="shared" ref="Q32" si="26">+ROUND((SUM(Q33)/1000),2)</f>
        <v>0</v>
      </c>
      <c r="R32" s="25">
        <f>H32/C32*100</f>
        <v>0</v>
      </c>
    </row>
    <row r="33" spans="1:18" s="63" customFormat="1" outlineLevel="1" x14ac:dyDescent="0.2">
      <c r="A33" s="59"/>
      <c r="B33" s="60" t="s">
        <v>44</v>
      </c>
      <c r="C33" s="61">
        <f t="shared" ref="C33" si="27">F33</f>
        <v>2675329</v>
      </c>
      <c r="D33" s="61"/>
      <c r="E33" s="61"/>
      <c r="F33" s="61">
        <v>2675329</v>
      </c>
      <c r="G33" s="61"/>
      <c r="H33" s="61">
        <f t="shared" ref="H33" si="28">K33</f>
        <v>0</v>
      </c>
      <c r="I33" s="61"/>
      <c r="J33" s="61"/>
      <c r="K33" s="61"/>
      <c r="L33" s="61"/>
      <c r="M33" s="61">
        <f t="shared" ref="M33" si="29">P33</f>
        <v>0</v>
      </c>
      <c r="N33" s="61"/>
      <c r="O33" s="61"/>
      <c r="P33" s="61"/>
      <c r="Q33" s="61"/>
      <c r="R33" s="62">
        <f>H33/C33*100</f>
        <v>0</v>
      </c>
    </row>
    <row r="34" spans="1:18" ht="15.75" x14ac:dyDescent="0.25">
      <c r="A34" s="30"/>
      <c r="B34" s="26" t="s">
        <v>98</v>
      </c>
      <c r="C34" s="29">
        <f t="shared" ref="C34:E34" si="30">C32</f>
        <v>2675.33</v>
      </c>
      <c r="D34" s="29">
        <f t="shared" si="30"/>
        <v>0</v>
      </c>
      <c r="E34" s="29">
        <f t="shared" si="30"/>
        <v>0</v>
      </c>
      <c r="F34" s="29">
        <f>F32</f>
        <v>2675.33</v>
      </c>
      <c r="G34" s="29">
        <f t="shared" ref="G34:Q34" si="31">G32</f>
        <v>0</v>
      </c>
      <c r="H34" s="29">
        <f t="shared" si="31"/>
        <v>0</v>
      </c>
      <c r="I34" s="29">
        <f t="shared" si="31"/>
        <v>0</v>
      </c>
      <c r="J34" s="29">
        <f t="shared" si="31"/>
        <v>0</v>
      </c>
      <c r="K34" s="29">
        <f t="shared" si="31"/>
        <v>0</v>
      </c>
      <c r="L34" s="29">
        <f t="shared" si="31"/>
        <v>0</v>
      </c>
      <c r="M34" s="29">
        <f t="shared" si="31"/>
        <v>0</v>
      </c>
      <c r="N34" s="29">
        <f t="shared" si="31"/>
        <v>0</v>
      </c>
      <c r="O34" s="29">
        <f t="shared" si="31"/>
        <v>0</v>
      </c>
      <c r="P34" s="29">
        <f t="shared" si="31"/>
        <v>0</v>
      </c>
      <c r="Q34" s="29">
        <f t="shared" si="31"/>
        <v>0</v>
      </c>
      <c r="R34" s="25">
        <f>H34/C34*100</f>
        <v>0</v>
      </c>
    </row>
    <row r="35" spans="1:18" s="22" customFormat="1" ht="15.75" x14ac:dyDescent="0.25">
      <c r="A35" s="205" t="s">
        <v>147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8"/>
    </row>
    <row r="36" spans="1:18" ht="66.75" customHeight="1" x14ac:dyDescent="0.25">
      <c r="A36" s="30" t="s">
        <v>72</v>
      </c>
      <c r="B36" s="24" t="s">
        <v>139</v>
      </c>
      <c r="C36" s="4">
        <f>+ROUND((SUM(C37:C52)/1000),2)</f>
        <v>10894.51</v>
      </c>
      <c r="D36" s="4">
        <f t="shared" ref="D36:Q36" si="32">+ROUND((SUM(D37:D52)/1000),2)</f>
        <v>0</v>
      </c>
      <c r="E36" s="4">
        <f t="shared" si="32"/>
        <v>148</v>
      </c>
      <c r="F36" s="4">
        <f t="shared" si="32"/>
        <v>10746.51</v>
      </c>
      <c r="G36" s="4">
        <f t="shared" si="32"/>
        <v>0</v>
      </c>
      <c r="H36" s="4">
        <f t="shared" si="32"/>
        <v>0</v>
      </c>
      <c r="I36" s="4">
        <f t="shared" si="32"/>
        <v>0</v>
      </c>
      <c r="J36" s="4">
        <f t="shared" si="32"/>
        <v>0</v>
      </c>
      <c r="K36" s="4">
        <f t="shared" si="32"/>
        <v>0</v>
      </c>
      <c r="L36" s="4">
        <f t="shared" si="32"/>
        <v>0</v>
      </c>
      <c r="M36" s="4">
        <f t="shared" si="32"/>
        <v>0</v>
      </c>
      <c r="N36" s="4">
        <f t="shared" si="32"/>
        <v>0</v>
      </c>
      <c r="O36" s="4">
        <f t="shared" si="32"/>
        <v>0</v>
      </c>
      <c r="P36" s="4">
        <f t="shared" si="32"/>
        <v>0</v>
      </c>
      <c r="Q36" s="4">
        <f t="shared" si="32"/>
        <v>0</v>
      </c>
      <c r="R36" s="25">
        <f>H36/C36*100</f>
        <v>0</v>
      </c>
    </row>
    <row r="37" spans="1:18" s="63" customFormat="1" outlineLevel="1" x14ac:dyDescent="0.25">
      <c r="A37" s="67"/>
      <c r="B37" s="68" t="s">
        <v>25</v>
      </c>
      <c r="C37" s="61">
        <f t="shared" ref="C37:C51" si="33">F37</f>
        <v>5008318</v>
      </c>
      <c r="D37" s="61"/>
      <c r="E37" s="61"/>
      <c r="F37" s="61">
        <v>5008318</v>
      </c>
      <c r="G37" s="61"/>
      <c r="H37" s="61">
        <f t="shared" ref="H37:H51" si="34">K37</f>
        <v>0</v>
      </c>
      <c r="I37" s="61"/>
      <c r="J37" s="61"/>
      <c r="K37" s="61"/>
      <c r="L37" s="61"/>
      <c r="M37" s="61">
        <f t="shared" si="3"/>
        <v>0</v>
      </c>
      <c r="N37" s="61"/>
      <c r="O37" s="61"/>
      <c r="P37" s="61"/>
      <c r="Q37" s="61"/>
      <c r="R37" s="62">
        <f t="shared" ref="R37:R38" si="35">H37/C37*100</f>
        <v>0</v>
      </c>
    </row>
    <row r="38" spans="1:18" s="63" customFormat="1" outlineLevel="1" x14ac:dyDescent="0.25">
      <c r="A38" s="67"/>
      <c r="B38" s="68" t="s">
        <v>94</v>
      </c>
      <c r="C38" s="61">
        <f t="shared" si="33"/>
        <v>0</v>
      </c>
      <c r="D38" s="61"/>
      <c r="E38" s="61"/>
      <c r="F38" s="61"/>
      <c r="G38" s="61"/>
      <c r="H38" s="61">
        <f t="shared" si="34"/>
        <v>0</v>
      </c>
      <c r="I38" s="61"/>
      <c r="J38" s="61"/>
      <c r="K38" s="61"/>
      <c r="L38" s="61"/>
      <c r="M38" s="61">
        <f t="shared" si="3"/>
        <v>0</v>
      </c>
      <c r="N38" s="61"/>
      <c r="O38" s="61"/>
      <c r="P38" s="61"/>
      <c r="Q38" s="61"/>
      <c r="R38" s="62" t="e">
        <f t="shared" si="35"/>
        <v>#DIV/0!</v>
      </c>
    </row>
    <row r="39" spans="1:18" s="63" customFormat="1" outlineLevel="1" x14ac:dyDescent="0.25">
      <c r="A39" s="67"/>
      <c r="B39" s="68" t="s">
        <v>28</v>
      </c>
      <c r="C39" s="61">
        <f t="shared" si="33"/>
        <v>2914680</v>
      </c>
      <c r="D39" s="61"/>
      <c r="E39" s="61"/>
      <c r="F39" s="61">
        <v>2914680</v>
      </c>
      <c r="G39" s="61"/>
      <c r="H39" s="61">
        <f t="shared" si="34"/>
        <v>0</v>
      </c>
      <c r="I39" s="61"/>
      <c r="J39" s="61"/>
      <c r="K39" s="61"/>
      <c r="L39" s="61"/>
      <c r="M39" s="61">
        <f t="shared" si="3"/>
        <v>0</v>
      </c>
      <c r="N39" s="61"/>
      <c r="O39" s="61"/>
      <c r="P39" s="61"/>
      <c r="Q39" s="61"/>
      <c r="R39" s="62">
        <f t="shared" ref="R39:R57" si="36">H39/C39*100</f>
        <v>0</v>
      </c>
    </row>
    <row r="40" spans="1:18" s="63" customFormat="1" outlineLevel="1" x14ac:dyDescent="0.25">
      <c r="A40" s="67"/>
      <c r="B40" s="68" t="s">
        <v>29</v>
      </c>
      <c r="C40" s="61">
        <f t="shared" si="33"/>
        <v>0</v>
      </c>
      <c r="D40" s="61"/>
      <c r="E40" s="61"/>
      <c r="F40" s="61"/>
      <c r="G40" s="61"/>
      <c r="H40" s="61">
        <f t="shared" si="34"/>
        <v>0</v>
      </c>
      <c r="I40" s="61"/>
      <c r="J40" s="61"/>
      <c r="K40" s="61"/>
      <c r="L40" s="61"/>
      <c r="M40" s="61">
        <f t="shared" si="3"/>
        <v>0</v>
      </c>
      <c r="N40" s="61"/>
      <c r="O40" s="61"/>
      <c r="P40" s="61"/>
      <c r="Q40" s="61"/>
      <c r="R40" s="62" t="e">
        <f t="shared" si="36"/>
        <v>#DIV/0!</v>
      </c>
    </row>
    <row r="41" spans="1:18" s="63" customFormat="1" outlineLevel="1" x14ac:dyDescent="0.25">
      <c r="A41" s="67"/>
      <c r="B41" s="68" t="s">
        <v>95</v>
      </c>
      <c r="C41" s="61">
        <f t="shared" si="33"/>
        <v>0</v>
      </c>
      <c r="D41" s="61"/>
      <c r="E41" s="61"/>
      <c r="F41" s="61"/>
      <c r="G41" s="61"/>
      <c r="H41" s="61">
        <f t="shared" si="34"/>
        <v>0</v>
      </c>
      <c r="I41" s="61"/>
      <c r="J41" s="61"/>
      <c r="K41" s="61"/>
      <c r="L41" s="61"/>
      <c r="M41" s="61">
        <f t="shared" si="3"/>
        <v>0</v>
      </c>
      <c r="N41" s="61"/>
      <c r="O41" s="61"/>
      <c r="P41" s="61"/>
      <c r="Q41" s="61"/>
      <c r="R41" s="62" t="e">
        <f t="shared" si="36"/>
        <v>#DIV/0!</v>
      </c>
    </row>
    <row r="42" spans="1:18" s="63" customFormat="1" outlineLevel="1" x14ac:dyDescent="0.25">
      <c r="A42" s="67"/>
      <c r="B42" s="68" t="s">
        <v>96</v>
      </c>
      <c r="C42" s="61">
        <f t="shared" si="33"/>
        <v>63000</v>
      </c>
      <c r="D42" s="61"/>
      <c r="E42" s="61"/>
      <c r="F42" s="61">
        <v>63000</v>
      </c>
      <c r="G42" s="61"/>
      <c r="H42" s="61">
        <f t="shared" si="34"/>
        <v>0</v>
      </c>
      <c r="I42" s="61"/>
      <c r="J42" s="61"/>
      <c r="K42" s="61"/>
      <c r="L42" s="61"/>
      <c r="M42" s="61">
        <f t="shared" si="3"/>
        <v>0</v>
      </c>
      <c r="N42" s="61"/>
      <c r="O42" s="61"/>
      <c r="P42" s="61"/>
      <c r="Q42" s="61"/>
      <c r="R42" s="62">
        <f t="shared" si="36"/>
        <v>0</v>
      </c>
    </row>
    <row r="43" spans="1:18" s="63" customFormat="1" outlineLevel="1" x14ac:dyDescent="0.25">
      <c r="A43" s="67"/>
      <c r="B43" s="68" t="s">
        <v>30</v>
      </c>
      <c r="C43" s="61">
        <f>F43+E43</f>
        <v>54400</v>
      </c>
      <c r="D43" s="61"/>
      <c r="E43" s="61">
        <v>54400</v>
      </c>
      <c r="F43" s="61"/>
      <c r="G43" s="61"/>
      <c r="H43" s="61">
        <f t="shared" si="34"/>
        <v>0</v>
      </c>
      <c r="I43" s="61"/>
      <c r="J43" s="61"/>
      <c r="K43" s="61"/>
      <c r="L43" s="61"/>
      <c r="M43" s="61">
        <f t="shared" si="3"/>
        <v>0</v>
      </c>
      <c r="N43" s="61"/>
      <c r="O43" s="61"/>
      <c r="P43" s="61"/>
      <c r="Q43" s="61"/>
      <c r="R43" s="62">
        <f t="shared" si="36"/>
        <v>0</v>
      </c>
    </row>
    <row r="44" spans="1:18" s="63" customFormat="1" outlineLevel="1" x14ac:dyDescent="0.25">
      <c r="A44" s="67"/>
      <c r="B44" s="68" t="s">
        <v>31</v>
      </c>
      <c r="C44" s="61">
        <f t="shared" si="33"/>
        <v>172950</v>
      </c>
      <c r="D44" s="61"/>
      <c r="E44" s="61"/>
      <c r="F44" s="61">
        <v>172950</v>
      </c>
      <c r="G44" s="61"/>
      <c r="H44" s="61">
        <f t="shared" si="34"/>
        <v>0</v>
      </c>
      <c r="I44" s="61"/>
      <c r="J44" s="61"/>
      <c r="K44" s="61"/>
      <c r="L44" s="61"/>
      <c r="M44" s="61">
        <f t="shared" si="3"/>
        <v>0</v>
      </c>
      <c r="N44" s="61"/>
      <c r="O44" s="61"/>
      <c r="P44" s="61"/>
      <c r="Q44" s="61"/>
      <c r="R44" s="62">
        <f t="shared" si="36"/>
        <v>0</v>
      </c>
    </row>
    <row r="45" spans="1:18" s="63" customFormat="1" outlineLevel="1" x14ac:dyDescent="0.25">
      <c r="A45" s="67"/>
      <c r="B45" s="68" t="s">
        <v>32</v>
      </c>
      <c r="C45" s="61">
        <f t="shared" si="33"/>
        <v>17950</v>
      </c>
      <c r="D45" s="61"/>
      <c r="E45" s="61"/>
      <c r="F45" s="61">
        <v>17950</v>
      </c>
      <c r="G45" s="61"/>
      <c r="H45" s="61">
        <f t="shared" si="34"/>
        <v>0</v>
      </c>
      <c r="I45" s="61"/>
      <c r="J45" s="61"/>
      <c r="K45" s="61"/>
      <c r="L45" s="61"/>
      <c r="M45" s="61">
        <f t="shared" si="3"/>
        <v>0</v>
      </c>
      <c r="N45" s="61"/>
      <c r="O45" s="61"/>
      <c r="P45" s="61"/>
      <c r="Q45" s="61"/>
      <c r="R45" s="62">
        <f t="shared" si="36"/>
        <v>0</v>
      </c>
    </row>
    <row r="46" spans="1:18" s="63" customFormat="1" outlineLevel="1" x14ac:dyDescent="0.25">
      <c r="A46" s="67"/>
      <c r="B46" s="68" t="s">
        <v>155</v>
      </c>
      <c r="C46" s="61">
        <f t="shared" si="33"/>
        <v>400000</v>
      </c>
      <c r="D46" s="61"/>
      <c r="E46" s="61"/>
      <c r="F46" s="61">
        <v>400000</v>
      </c>
      <c r="G46" s="61"/>
      <c r="H46" s="61">
        <f t="shared" si="34"/>
        <v>0</v>
      </c>
      <c r="I46" s="61"/>
      <c r="J46" s="61"/>
      <c r="K46" s="61"/>
      <c r="L46" s="61"/>
      <c r="M46" s="61">
        <f t="shared" si="3"/>
        <v>0</v>
      </c>
      <c r="N46" s="61"/>
      <c r="O46" s="61"/>
      <c r="P46" s="61"/>
      <c r="Q46" s="61"/>
      <c r="R46" s="62"/>
    </row>
    <row r="47" spans="1:18" s="63" customFormat="1" outlineLevel="1" x14ac:dyDescent="0.25">
      <c r="A47" s="67"/>
      <c r="B47" s="68" t="s">
        <v>37</v>
      </c>
      <c r="C47" s="61">
        <f t="shared" si="33"/>
        <v>674000</v>
      </c>
      <c r="D47" s="61"/>
      <c r="E47" s="61"/>
      <c r="F47" s="61">
        <v>674000</v>
      </c>
      <c r="G47" s="61"/>
      <c r="H47" s="61">
        <f t="shared" si="34"/>
        <v>0</v>
      </c>
      <c r="I47" s="61"/>
      <c r="J47" s="61"/>
      <c r="K47" s="61"/>
      <c r="L47" s="61"/>
      <c r="M47" s="61">
        <f t="shared" si="3"/>
        <v>0</v>
      </c>
      <c r="N47" s="61"/>
      <c r="O47" s="61"/>
      <c r="P47" s="61"/>
      <c r="Q47" s="61"/>
      <c r="R47" s="62">
        <f t="shared" si="36"/>
        <v>0</v>
      </c>
    </row>
    <row r="48" spans="1:18" s="63" customFormat="1" outlineLevel="1" x14ac:dyDescent="0.25">
      <c r="A48" s="67"/>
      <c r="B48" s="68" t="s">
        <v>164</v>
      </c>
      <c r="C48" s="61">
        <f>E48</f>
        <v>93600</v>
      </c>
      <c r="D48" s="61"/>
      <c r="E48" s="61">
        <v>93600</v>
      </c>
      <c r="F48" s="61"/>
      <c r="G48" s="61"/>
      <c r="H48" s="61">
        <f>J48</f>
        <v>0</v>
      </c>
      <c r="I48" s="61"/>
      <c r="J48" s="61"/>
      <c r="K48" s="61"/>
      <c r="L48" s="61"/>
      <c r="M48" s="61">
        <f>O48</f>
        <v>0</v>
      </c>
      <c r="N48" s="61"/>
      <c r="O48" s="61"/>
      <c r="P48" s="61"/>
      <c r="Q48" s="61"/>
      <c r="R48" s="62"/>
    </row>
    <row r="49" spans="1:18" s="63" customFormat="1" outlineLevel="1" x14ac:dyDescent="0.25">
      <c r="A49" s="67"/>
      <c r="B49" s="68" t="s">
        <v>38</v>
      </c>
      <c r="C49" s="61">
        <f t="shared" si="33"/>
        <v>734360</v>
      </c>
      <c r="D49" s="61"/>
      <c r="E49" s="61"/>
      <c r="F49" s="61">
        <v>734360</v>
      </c>
      <c r="G49" s="61"/>
      <c r="H49" s="61">
        <f t="shared" si="34"/>
        <v>0</v>
      </c>
      <c r="I49" s="61"/>
      <c r="J49" s="61"/>
      <c r="K49" s="61"/>
      <c r="L49" s="61"/>
      <c r="M49" s="61">
        <f t="shared" si="3"/>
        <v>0</v>
      </c>
      <c r="N49" s="61"/>
      <c r="O49" s="61"/>
      <c r="P49" s="61"/>
      <c r="Q49" s="61"/>
      <c r="R49" s="62">
        <f t="shared" si="36"/>
        <v>0</v>
      </c>
    </row>
    <row r="50" spans="1:18" s="63" customFormat="1" outlineLevel="1" x14ac:dyDescent="0.25">
      <c r="A50" s="67"/>
      <c r="B50" s="68" t="s">
        <v>39</v>
      </c>
      <c r="C50" s="61">
        <f t="shared" si="33"/>
        <v>233540</v>
      </c>
      <c r="D50" s="61"/>
      <c r="E50" s="61"/>
      <c r="F50" s="61">
        <v>233540</v>
      </c>
      <c r="G50" s="61"/>
      <c r="H50" s="61">
        <f t="shared" si="34"/>
        <v>0</v>
      </c>
      <c r="I50" s="61"/>
      <c r="J50" s="61"/>
      <c r="K50" s="61"/>
      <c r="L50" s="61"/>
      <c r="M50" s="61">
        <f t="shared" si="3"/>
        <v>0</v>
      </c>
      <c r="N50" s="61"/>
      <c r="O50" s="61"/>
      <c r="P50" s="61"/>
      <c r="Q50" s="61"/>
      <c r="R50" s="62">
        <f t="shared" si="36"/>
        <v>0</v>
      </c>
    </row>
    <row r="51" spans="1:18" s="63" customFormat="1" outlineLevel="1" x14ac:dyDescent="0.25">
      <c r="A51" s="67"/>
      <c r="B51" s="68" t="s">
        <v>40</v>
      </c>
      <c r="C51" s="61">
        <f t="shared" si="33"/>
        <v>527710</v>
      </c>
      <c r="D51" s="61"/>
      <c r="E51" s="61"/>
      <c r="F51" s="61">
        <v>527710</v>
      </c>
      <c r="G51" s="61"/>
      <c r="H51" s="61">
        <f t="shared" si="34"/>
        <v>0</v>
      </c>
      <c r="I51" s="61"/>
      <c r="J51" s="61"/>
      <c r="K51" s="61"/>
      <c r="L51" s="61"/>
      <c r="M51" s="61">
        <f t="shared" si="3"/>
        <v>0</v>
      </c>
      <c r="N51" s="61"/>
      <c r="O51" s="61"/>
      <c r="P51" s="61"/>
      <c r="Q51" s="61"/>
      <c r="R51" s="62">
        <f t="shared" si="36"/>
        <v>0</v>
      </c>
    </row>
    <row r="52" spans="1:18" s="63" customFormat="1" outlineLevel="1" x14ac:dyDescent="0.25">
      <c r="A52" s="67"/>
      <c r="B52" s="6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ht="84" customHeight="1" x14ac:dyDescent="0.25">
      <c r="A53" s="30" t="s">
        <v>135</v>
      </c>
      <c r="B53" s="24" t="s">
        <v>130</v>
      </c>
      <c r="C53" s="4">
        <f>+ROUND((SUM(C54:C56)/1000),2)</f>
        <v>21765.1</v>
      </c>
      <c r="D53" s="4">
        <f t="shared" ref="D53:Q53" si="37">+ROUND((SUM(D54:D56)/1000),2)</f>
        <v>0</v>
      </c>
      <c r="E53" s="4">
        <f t="shared" si="37"/>
        <v>0</v>
      </c>
      <c r="F53" s="4">
        <f t="shared" si="37"/>
        <v>21765.1</v>
      </c>
      <c r="G53" s="4">
        <f t="shared" si="37"/>
        <v>0</v>
      </c>
      <c r="H53" s="4">
        <f>+ROUND((SUM(H54:H56)/1000),2)</f>
        <v>0</v>
      </c>
      <c r="I53" s="4">
        <f t="shared" si="37"/>
        <v>0</v>
      </c>
      <c r="J53" s="4">
        <f t="shared" si="37"/>
        <v>0</v>
      </c>
      <c r="K53" s="4">
        <f t="shared" si="37"/>
        <v>0</v>
      </c>
      <c r="L53" s="4">
        <f t="shared" si="37"/>
        <v>0</v>
      </c>
      <c r="M53" s="4">
        <f t="shared" si="37"/>
        <v>0</v>
      </c>
      <c r="N53" s="4">
        <f t="shared" si="37"/>
        <v>0</v>
      </c>
      <c r="O53" s="4">
        <f t="shared" si="37"/>
        <v>0</v>
      </c>
      <c r="P53" s="4">
        <f t="shared" si="37"/>
        <v>0</v>
      </c>
      <c r="Q53" s="4">
        <f t="shared" si="37"/>
        <v>0</v>
      </c>
      <c r="R53" s="25">
        <f>H53/C53*100</f>
        <v>0</v>
      </c>
    </row>
    <row r="54" spans="1:18" s="63" customFormat="1" outlineLevel="1" x14ac:dyDescent="0.2">
      <c r="A54" s="67"/>
      <c r="B54" s="60" t="s">
        <v>23</v>
      </c>
      <c r="C54" s="61">
        <f>F54</f>
        <v>18917100</v>
      </c>
      <c r="D54" s="61"/>
      <c r="E54" s="61"/>
      <c r="F54" s="61">
        <v>18917100</v>
      </c>
      <c r="G54" s="61"/>
      <c r="H54" s="61">
        <f>K54</f>
        <v>0</v>
      </c>
      <c r="I54" s="61"/>
      <c r="J54" s="61"/>
      <c r="K54" s="61"/>
      <c r="L54" s="61"/>
      <c r="M54" s="61">
        <f>P54</f>
        <v>0</v>
      </c>
      <c r="N54" s="61"/>
      <c r="O54" s="61"/>
      <c r="P54" s="61"/>
      <c r="Q54" s="61"/>
      <c r="R54" s="62">
        <f>H54/C54*100</f>
        <v>0</v>
      </c>
    </row>
    <row r="55" spans="1:18" s="63" customFormat="1" outlineLevel="1" x14ac:dyDescent="0.2">
      <c r="A55" s="67"/>
      <c r="B55" s="60" t="s">
        <v>24</v>
      </c>
      <c r="C55" s="61">
        <f>F55</f>
        <v>2848000</v>
      </c>
      <c r="D55" s="61"/>
      <c r="E55" s="61"/>
      <c r="F55" s="61">
        <v>2848000</v>
      </c>
      <c r="G55" s="61"/>
      <c r="H55" s="61">
        <f>K55</f>
        <v>0</v>
      </c>
      <c r="I55" s="61"/>
      <c r="J55" s="61"/>
      <c r="K55" s="61"/>
      <c r="L55" s="61"/>
      <c r="M55" s="61">
        <f>P55</f>
        <v>0</v>
      </c>
      <c r="N55" s="61"/>
      <c r="O55" s="61"/>
      <c r="P55" s="61"/>
      <c r="Q55" s="61"/>
      <c r="R55" s="62">
        <f>H55/C55*100</f>
        <v>0</v>
      </c>
    </row>
    <row r="56" spans="1:18" s="63" customFormat="1" outlineLevel="1" x14ac:dyDescent="0.2">
      <c r="A56" s="67"/>
      <c r="B56" s="60" t="s">
        <v>97</v>
      </c>
      <c r="C56" s="69">
        <f>F56</f>
        <v>0</v>
      </c>
      <c r="D56" s="69"/>
      <c r="E56" s="69"/>
      <c r="F56" s="69"/>
      <c r="G56" s="69"/>
      <c r="H56" s="69">
        <f>K56</f>
        <v>0</v>
      </c>
      <c r="I56" s="69"/>
      <c r="J56" s="69"/>
      <c r="K56" s="69"/>
      <c r="L56" s="69"/>
      <c r="M56" s="69">
        <f>P56</f>
        <v>0</v>
      </c>
      <c r="N56" s="69"/>
      <c r="O56" s="69"/>
      <c r="P56" s="69"/>
      <c r="Q56" s="69"/>
      <c r="R56" s="62" t="e">
        <f>H56/C56*100</f>
        <v>#DIV/0!</v>
      </c>
    </row>
    <row r="57" spans="1:18" ht="15.75" x14ac:dyDescent="0.25">
      <c r="A57" s="30"/>
      <c r="B57" s="26" t="s">
        <v>107</v>
      </c>
      <c r="C57" s="29">
        <f>+C36+C53</f>
        <v>32659.61</v>
      </c>
      <c r="D57" s="29">
        <f t="shared" ref="D57:Q57" si="38">+D36+D53</f>
        <v>0</v>
      </c>
      <c r="E57" s="29">
        <f t="shared" si="38"/>
        <v>148</v>
      </c>
      <c r="F57" s="29">
        <f t="shared" si="38"/>
        <v>32511.61</v>
      </c>
      <c r="G57" s="29">
        <f t="shared" si="38"/>
        <v>0</v>
      </c>
      <c r="H57" s="29">
        <f t="shared" si="38"/>
        <v>0</v>
      </c>
      <c r="I57" s="29">
        <f t="shared" si="38"/>
        <v>0</v>
      </c>
      <c r="J57" s="29">
        <f t="shared" si="38"/>
        <v>0</v>
      </c>
      <c r="K57" s="29">
        <f t="shared" si="38"/>
        <v>0</v>
      </c>
      <c r="L57" s="29">
        <f t="shared" si="38"/>
        <v>0</v>
      </c>
      <c r="M57" s="29">
        <f t="shared" si="38"/>
        <v>0</v>
      </c>
      <c r="N57" s="29">
        <f t="shared" si="38"/>
        <v>0</v>
      </c>
      <c r="O57" s="29">
        <f t="shared" si="38"/>
        <v>0</v>
      </c>
      <c r="P57" s="29">
        <f t="shared" si="38"/>
        <v>0</v>
      </c>
      <c r="Q57" s="29">
        <f t="shared" si="38"/>
        <v>0</v>
      </c>
      <c r="R57" s="28">
        <f t="shared" si="36"/>
        <v>0</v>
      </c>
    </row>
    <row r="58" spans="1:18" s="22" customFormat="1" ht="15.75" x14ac:dyDescent="0.25">
      <c r="A58" s="205" t="s">
        <v>141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8"/>
    </row>
    <row r="59" spans="1:18" ht="92.25" customHeight="1" x14ac:dyDescent="0.25">
      <c r="A59" s="30" t="s">
        <v>108</v>
      </c>
      <c r="B59" s="24" t="s">
        <v>143</v>
      </c>
      <c r="C59" s="4">
        <f>+ROUND((SUM(C60:C63)/1000),2)</f>
        <v>5000</v>
      </c>
      <c r="D59" s="4">
        <f t="shared" ref="D59:Q59" si="39">+ROUND((SUM(D60:D63)/1000),2)</f>
        <v>0</v>
      </c>
      <c r="E59" s="4">
        <f t="shared" si="39"/>
        <v>0</v>
      </c>
      <c r="F59" s="4">
        <f t="shared" si="39"/>
        <v>5000</v>
      </c>
      <c r="G59" s="4">
        <f t="shared" si="39"/>
        <v>0</v>
      </c>
      <c r="H59" s="4">
        <f t="shared" si="39"/>
        <v>0</v>
      </c>
      <c r="I59" s="4">
        <f t="shared" si="39"/>
        <v>0</v>
      </c>
      <c r="J59" s="4">
        <f t="shared" si="39"/>
        <v>0</v>
      </c>
      <c r="K59" s="4">
        <f t="shared" si="39"/>
        <v>0</v>
      </c>
      <c r="L59" s="4">
        <f t="shared" si="39"/>
        <v>0</v>
      </c>
      <c r="M59" s="4">
        <f t="shared" si="39"/>
        <v>0</v>
      </c>
      <c r="N59" s="4">
        <f t="shared" si="39"/>
        <v>0</v>
      </c>
      <c r="O59" s="4">
        <f t="shared" si="39"/>
        <v>0</v>
      </c>
      <c r="P59" s="4">
        <f t="shared" si="39"/>
        <v>0</v>
      </c>
      <c r="Q59" s="4">
        <f t="shared" si="39"/>
        <v>0</v>
      </c>
      <c r="R59" s="25">
        <f t="shared" ref="R59:R66" si="40">H59/C59*100</f>
        <v>0</v>
      </c>
    </row>
    <row r="60" spans="1:18" s="63" customFormat="1" outlineLevel="1" x14ac:dyDescent="0.25">
      <c r="A60" s="67"/>
      <c r="B60" s="68" t="s">
        <v>33</v>
      </c>
      <c r="C60" s="61">
        <f t="shared" ref="C60:C63" si="41">+F60+E60+D60</f>
        <v>14160</v>
      </c>
      <c r="D60" s="61"/>
      <c r="E60" s="61"/>
      <c r="F60" s="61">
        <v>14160</v>
      </c>
      <c r="G60" s="61"/>
      <c r="H60" s="61">
        <f t="shared" ref="H60:H63" si="42">+K60+J60+I60</f>
        <v>0</v>
      </c>
      <c r="I60" s="61"/>
      <c r="J60" s="61"/>
      <c r="K60" s="61"/>
      <c r="L60" s="61"/>
      <c r="M60" s="61">
        <f t="shared" ref="M60:M63" si="43">+P60+O60+N60</f>
        <v>0</v>
      </c>
      <c r="N60" s="61"/>
      <c r="O60" s="61"/>
      <c r="P60" s="61"/>
      <c r="Q60" s="61"/>
      <c r="R60" s="62">
        <f t="shared" si="40"/>
        <v>0</v>
      </c>
    </row>
    <row r="61" spans="1:18" s="63" customFormat="1" outlineLevel="1" x14ac:dyDescent="0.25">
      <c r="A61" s="67"/>
      <c r="B61" s="68" t="s">
        <v>34</v>
      </c>
      <c r="C61" s="61">
        <f t="shared" si="41"/>
        <v>302130</v>
      </c>
      <c r="D61" s="61"/>
      <c r="E61" s="61"/>
      <c r="F61" s="61">
        <v>302130</v>
      </c>
      <c r="G61" s="61"/>
      <c r="H61" s="61">
        <f t="shared" si="42"/>
        <v>0</v>
      </c>
      <c r="I61" s="61"/>
      <c r="J61" s="61"/>
      <c r="K61" s="61"/>
      <c r="L61" s="61"/>
      <c r="M61" s="61">
        <f t="shared" si="43"/>
        <v>0</v>
      </c>
      <c r="N61" s="61"/>
      <c r="O61" s="61"/>
      <c r="P61" s="61"/>
      <c r="Q61" s="61"/>
      <c r="R61" s="62">
        <f t="shared" si="40"/>
        <v>0</v>
      </c>
    </row>
    <row r="62" spans="1:18" s="63" customFormat="1" outlineLevel="1" x14ac:dyDescent="0.25">
      <c r="A62" s="67"/>
      <c r="B62" s="68" t="s">
        <v>35</v>
      </c>
      <c r="C62" s="61">
        <f t="shared" si="41"/>
        <v>4183710</v>
      </c>
      <c r="D62" s="61"/>
      <c r="E62" s="61"/>
      <c r="F62" s="61">
        <v>4183710</v>
      </c>
      <c r="G62" s="61"/>
      <c r="H62" s="61">
        <f t="shared" si="42"/>
        <v>0</v>
      </c>
      <c r="I62" s="61"/>
      <c r="J62" s="61"/>
      <c r="K62" s="61"/>
      <c r="L62" s="61"/>
      <c r="M62" s="61">
        <f t="shared" si="43"/>
        <v>0</v>
      </c>
      <c r="N62" s="61"/>
      <c r="O62" s="61"/>
      <c r="P62" s="61"/>
      <c r="Q62" s="61"/>
      <c r="R62" s="62">
        <f t="shared" si="40"/>
        <v>0</v>
      </c>
    </row>
    <row r="63" spans="1:18" s="63" customFormat="1" outlineLevel="1" x14ac:dyDescent="0.25">
      <c r="A63" s="67"/>
      <c r="B63" s="68" t="s">
        <v>36</v>
      </c>
      <c r="C63" s="61">
        <f t="shared" si="41"/>
        <v>500000</v>
      </c>
      <c r="D63" s="61"/>
      <c r="E63" s="61"/>
      <c r="F63" s="61">
        <v>500000</v>
      </c>
      <c r="G63" s="61"/>
      <c r="H63" s="61">
        <f t="shared" si="42"/>
        <v>0</v>
      </c>
      <c r="I63" s="61"/>
      <c r="J63" s="61"/>
      <c r="K63" s="61"/>
      <c r="L63" s="61"/>
      <c r="M63" s="61">
        <f t="shared" si="43"/>
        <v>0</v>
      </c>
      <c r="N63" s="61"/>
      <c r="O63" s="61"/>
      <c r="P63" s="61"/>
      <c r="Q63" s="61"/>
      <c r="R63" s="62">
        <f t="shared" si="40"/>
        <v>0</v>
      </c>
    </row>
    <row r="64" spans="1:18" ht="79.5" customHeight="1" x14ac:dyDescent="0.25">
      <c r="A64" s="30" t="s">
        <v>131</v>
      </c>
      <c r="B64" s="24" t="s">
        <v>144</v>
      </c>
      <c r="C64" s="4">
        <f>ROUND(SUM(C65)/1000,2)</f>
        <v>0</v>
      </c>
      <c r="D64" s="52"/>
      <c r="E64" s="52"/>
      <c r="F64" s="4">
        <f>ROUND(SUM(F65)/1000,2)</f>
        <v>0</v>
      </c>
      <c r="G64" s="52"/>
      <c r="H64" s="52">
        <f>ROUND(SUM(H65)/1000,2)</f>
        <v>0</v>
      </c>
      <c r="I64" s="52"/>
      <c r="J64" s="52"/>
      <c r="K64" s="52"/>
      <c r="L64" s="52"/>
      <c r="M64" s="52">
        <f>ROUND(SUM(M65)/1000,2)</f>
        <v>0</v>
      </c>
      <c r="N64" s="52"/>
      <c r="O64" s="52"/>
      <c r="P64" s="52"/>
      <c r="Q64" s="52"/>
      <c r="R64" s="25" t="e">
        <f t="shared" si="40"/>
        <v>#DIV/0!</v>
      </c>
    </row>
    <row r="65" spans="1:18" s="78" customFormat="1" ht="25.5" outlineLevel="1" x14ac:dyDescent="0.25">
      <c r="A65" s="79"/>
      <c r="B65" s="80" t="s">
        <v>112</v>
      </c>
      <c r="C65" s="76">
        <f>+F65+E65+D65</f>
        <v>0</v>
      </c>
      <c r="D65" s="76"/>
      <c r="E65" s="76"/>
      <c r="F65" s="76"/>
      <c r="G65" s="76"/>
      <c r="H65" s="76">
        <f>+K65+J65+I65</f>
        <v>0</v>
      </c>
      <c r="I65" s="76"/>
      <c r="J65" s="76"/>
      <c r="K65" s="76"/>
      <c r="L65" s="76"/>
      <c r="M65" s="76">
        <f>+P65+O65+N65</f>
        <v>0</v>
      </c>
      <c r="N65" s="76"/>
      <c r="O65" s="76"/>
      <c r="P65" s="76"/>
      <c r="Q65" s="76"/>
      <c r="R65" s="77" t="e">
        <f t="shared" si="40"/>
        <v>#DIV/0!</v>
      </c>
    </row>
    <row r="66" spans="1:18" ht="15.75" x14ac:dyDescent="0.25">
      <c r="A66" s="30"/>
      <c r="B66" s="26" t="s">
        <v>109</v>
      </c>
      <c r="C66" s="29">
        <f>C59+C64</f>
        <v>5000</v>
      </c>
      <c r="D66" s="29">
        <f t="shared" ref="D66:Q66" si="44">D59+D64</f>
        <v>0</v>
      </c>
      <c r="E66" s="29">
        <f t="shared" si="44"/>
        <v>0</v>
      </c>
      <c r="F66" s="29">
        <f t="shared" si="44"/>
        <v>5000</v>
      </c>
      <c r="G66" s="29">
        <f t="shared" si="44"/>
        <v>0</v>
      </c>
      <c r="H66" s="29">
        <f t="shared" si="44"/>
        <v>0</v>
      </c>
      <c r="I66" s="29">
        <f t="shared" si="44"/>
        <v>0</v>
      </c>
      <c r="J66" s="29">
        <f t="shared" si="44"/>
        <v>0</v>
      </c>
      <c r="K66" s="29">
        <f t="shared" si="44"/>
        <v>0</v>
      </c>
      <c r="L66" s="29">
        <f t="shared" si="44"/>
        <v>0</v>
      </c>
      <c r="M66" s="29">
        <f t="shared" si="44"/>
        <v>0</v>
      </c>
      <c r="N66" s="29">
        <f t="shared" si="44"/>
        <v>0</v>
      </c>
      <c r="O66" s="29">
        <f t="shared" si="44"/>
        <v>0</v>
      </c>
      <c r="P66" s="29">
        <f t="shared" si="44"/>
        <v>0</v>
      </c>
      <c r="Q66" s="29">
        <f t="shared" si="44"/>
        <v>0</v>
      </c>
      <c r="R66" s="25">
        <f t="shared" si="40"/>
        <v>0</v>
      </c>
    </row>
    <row r="67" spans="1:18" ht="15.75" x14ac:dyDescent="0.25">
      <c r="A67" s="30"/>
      <c r="B67" s="32" t="s">
        <v>82</v>
      </c>
      <c r="C67" s="29">
        <f t="shared" ref="C67:Q67" si="45">+C21+C25+C66+C30+C34+C57</f>
        <v>159642.23000000001</v>
      </c>
      <c r="D67" s="29">
        <f t="shared" si="45"/>
        <v>0</v>
      </c>
      <c r="E67" s="29">
        <f t="shared" si="45"/>
        <v>148</v>
      </c>
      <c r="F67" s="29">
        <f t="shared" si="45"/>
        <v>159494.23000000001</v>
      </c>
      <c r="G67" s="29">
        <f t="shared" si="45"/>
        <v>0</v>
      </c>
      <c r="H67" s="29">
        <f t="shared" si="45"/>
        <v>0</v>
      </c>
      <c r="I67" s="29">
        <f t="shared" si="45"/>
        <v>0</v>
      </c>
      <c r="J67" s="29">
        <f t="shared" si="45"/>
        <v>0</v>
      </c>
      <c r="K67" s="29">
        <f t="shared" si="45"/>
        <v>0</v>
      </c>
      <c r="L67" s="29">
        <f t="shared" si="45"/>
        <v>0</v>
      </c>
      <c r="M67" s="29">
        <f t="shared" si="45"/>
        <v>0</v>
      </c>
      <c r="N67" s="29">
        <f t="shared" si="45"/>
        <v>0</v>
      </c>
      <c r="O67" s="29">
        <f t="shared" si="45"/>
        <v>0</v>
      </c>
      <c r="P67" s="29">
        <f t="shared" si="45"/>
        <v>0</v>
      </c>
      <c r="Q67" s="29">
        <f t="shared" si="45"/>
        <v>0</v>
      </c>
      <c r="R67" s="28">
        <f>H67/C67*100</f>
        <v>0</v>
      </c>
    </row>
    <row r="68" spans="1:18" ht="15.75" x14ac:dyDescent="0.25">
      <c r="A68" s="33"/>
      <c r="B68" s="34"/>
      <c r="C68" s="35"/>
      <c r="D68" s="35"/>
      <c r="E68" s="35"/>
      <c r="F68" s="35"/>
      <c r="G68" s="73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8" ht="15.75" x14ac:dyDescent="0.25">
      <c r="A69" s="2" t="s">
        <v>18</v>
      </c>
      <c r="C69" s="36"/>
      <c r="D69" s="36"/>
      <c r="E69" s="36"/>
      <c r="F69" s="36"/>
      <c r="G69" s="36"/>
      <c r="H69" s="36"/>
      <c r="I69" s="37" t="s">
        <v>140</v>
      </c>
      <c r="J69" s="36"/>
      <c r="K69" s="36"/>
      <c r="L69" s="36"/>
      <c r="M69" s="36"/>
      <c r="N69" s="36"/>
      <c r="O69" s="36"/>
      <c r="P69" s="36"/>
      <c r="Q69" s="36"/>
    </row>
    <row r="70" spans="1:18" ht="15.75" x14ac:dyDescent="0.25">
      <c r="A70" s="2"/>
      <c r="C70" s="36"/>
      <c r="D70" s="36"/>
      <c r="E70" s="36"/>
      <c r="F70" s="36"/>
      <c r="G70" s="36"/>
      <c r="H70" s="36"/>
      <c r="I70" s="37"/>
      <c r="J70" s="36"/>
      <c r="K70" s="36"/>
      <c r="L70" s="36"/>
      <c r="M70" s="36"/>
      <c r="N70" s="36"/>
      <c r="O70" s="36"/>
      <c r="P70" s="36"/>
      <c r="Q70" s="36"/>
    </row>
    <row r="71" spans="1:18" s="38" customFormat="1" ht="15.75" x14ac:dyDescent="0.25">
      <c r="A71" s="8" t="s">
        <v>16</v>
      </c>
      <c r="C71" s="39"/>
      <c r="D71" s="39"/>
      <c r="E71" s="39"/>
      <c r="F71" s="39"/>
      <c r="G71" s="39"/>
      <c r="H71" s="39"/>
      <c r="I71" s="40" t="s">
        <v>15</v>
      </c>
      <c r="J71" s="39"/>
      <c r="K71" s="39"/>
      <c r="L71" s="39"/>
      <c r="M71" s="39"/>
      <c r="N71" s="39"/>
      <c r="O71" s="39"/>
      <c r="P71" s="39"/>
      <c r="Q71" s="39"/>
    </row>
    <row r="72" spans="1:18" ht="15.75" x14ac:dyDescent="0.25">
      <c r="A72" s="27" t="s">
        <v>99</v>
      </c>
    </row>
    <row r="73" spans="1:18" s="2" customFormat="1" ht="15.75" x14ac:dyDescent="0.25">
      <c r="A73" s="2" t="s">
        <v>100</v>
      </c>
      <c r="I73" s="2" t="s">
        <v>101</v>
      </c>
    </row>
    <row r="74" spans="1:18" ht="15.75" x14ac:dyDescent="0.25">
      <c r="A74" s="2"/>
      <c r="I74" s="27"/>
    </row>
    <row r="75" spans="1:18" ht="15.75" x14ac:dyDescent="0.25">
      <c r="A75" s="2"/>
      <c r="I75" s="27"/>
      <c r="K75" s="36"/>
      <c r="L75" s="36"/>
    </row>
    <row r="76" spans="1:18" ht="15.75" x14ac:dyDescent="0.25">
      <c r="A76" s="2" t="s">
        <v>17</v>
      </c>
    </row>
    <row r="77" spans="1:18" ht="15.75" x14ac:dyDescent="0.25">
      <c r="A77" s="2"/>
    </row>
    <row r="78" spans="1:18" ht="19.5" hidden="1" outlineLevel="1" thickBot="1" x14ac:dyDescent="0.3">
      <c r="A78" s="206" t="s">
        <v>102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8"/>
    </row>
    <row r="79" spans="1:18" ht="13.5" hidden="1" outlineLevel="1" thickBot="1" x14ac:dyDescent="0.3">
      <c r="A79" s="1" t="s">
        <v>103</v>
      </c>
      <c r="R79" s="41"/>
    </row>
    <row r="80" spans="1:18" hidden="1" outlineLevel="1" x14ac:dyDescent="0.25">
      <c r="A80" s="42" t="s">
        <v>115</v>
      </c>
      <c r="B80" s="43"/>
      <c r="C80" s="200" t="s">
        <v>113</v>
      </c>
      <c r="D80" s="201"/>
      <c r="E80" s="44"/>
    </row>
    <row r="81" spans="1:18" ht="13.5" hidden="1" outlineLevel="1" thickBot="1" x14ac:dyDescent="0.3">
      <c r="A81" s="199">
        <v>46000</v>
      </c>
      <c r="B81" s="199"/>
      <c r="C81" s="199">
        <v>2057300</v>
      </c>
      <c r="D81" s="199"/>
      <c r="E81" s="41"/>
      <c r="F81" s="54" t="s">
        <v>103</v>
      </c>
      <c r="G81" s="41"/>
      <c r="H81" s="41"/>
      <c r="I81" s="217" t="s">
        <v>104</v>
      </c>
      <c r="J81" s="217"/>
      <c r="K81" s="71"/>
      <c r="M81" s="41"/>
      <c r="N81" s="41"/>
      <c r="O81" s="217"/>
      <c r="P81" s="217"/>
      <c r="Q81" s="41"/>
    </row>
    <row r="82" spans="1:18" hidden="1" outlineLevel="1" x14ac:dyDescent="0.25">
      <c r="A82" s="199">
        <v>4696790</v>
      </c>
      <c r="B82" s="199"/>
      <c r="C82" s="199">
        <v>621302.19999999995</v>
      </c>
      <c r="D82" s="199"/>
      <c r="E82" s="41"/>
      <c r="F82" s="197" t="s">
        <v>114</v>
      </c>
      <c r="G82" s="197"/>
      <c r="H82" s="198"/>
      <c r="I82" s="199">
        <f>+A93</f>
        <v>9573920</v>
      </c>
      <c r="J82" s="199"/>
      <c r="K82" s="45"/>
      <c r="L82" s="214" t="s">
        <v>133</v>
      </c>
      <c r="M82" s="215"/>
      <c r="N82" s="215"/>
      <c r="O82" s="216"/>
      <c r="P82" s="194">
        <v>359264555.5</v>
      </c>
      <c r="Q82" s="194"/>
    </row>
    <row r="83" spans="1:18" ht="13.5" hidden="1" outlineLevel="1" thickBot="1" x14ac:dyDescent="0.3">
      <c r="A83" s="199">
        <v>1100</v>
      </c>
      <c r="B83" s="199"/>
      <c r="C83" s="199">
        <v>74536.3</v>
      </c>
      <c r="D83" s="199"/>
      <c r="E83" s="41"/>
      <c r="F83" s="197" t="s">
        <v>116</v>
      </c>
      <c r="G83" s="197"/>
      <c r="H83" s="198"/>
      <c r="I83" s="199">
        <f>+C103</f>
        <v>26387903.5</v>
      </c>
      <c r="J83" s="199"/>
      <c r="K83" s="46"/>
      <c r="L83" s="220" t="s">
        <v>103</v>
      </c>
      <c r="M83" s="221"/>
      <c r="N83" s="221"/>
      <c r="O83" s="221"/>
      <c r="P83" s="194">
        <f>+I82+I83+I90+I96</f>
        <v>242206723.5</v>
      </c>
      <c r="Q83" s="194"/>
    </row>
    <row r="84" spans="1:18" ht="13.5" hidden="1" outlineLevel="1" thickBot="1" x14ac:dyDescent="0.3">
      <c r="A84" s="199">
        <v>1418430</v>
      </c>
      <c r="B84" s="199"/>
      <c r="C84" s="199">
        <v>4000</v>
      </c>
      <c r="D84" s="199"/>
      <c r="E84" s="41"/>
      <c r="F84" s="197" t="s">
        <v>70</v>
      </c>
      <c r="G84" s="197"/>
      <c r="H84" s="198"/>
      <c r="I84" s="199">
        <v>27700000</v>
      </c>
      <c r="J84" s="199"/>
      <c r="K84" s="47"/>
      <c r="L84" s="218" t="s">
        <v>105</v>
      </c>
      <c r="M84" s="219"/>
      <c r="N84" s="219"/>
      <c r="O84" s="219"/>
      <c r="P84" s="209">
        <f>+P82-P83</f>
        <v>117057832</v>
      </c>
      <c r="Q84" s="209"/>
    </row>
    <row r="85" spans="1:18" ht="13.5" hidden="1" outlineLevel="1" thickBot="1" x14ac:dyDescent="0.3">
      <c r="A85" s="199">
        <v>214453</v>
      </c>
      <c r="B85" s="199"/>
      <c r="C85" s="199">
        <v>783526</v>
      </c>
      <c r="D85" s="199"/>
      <c r="E85" s="41"/>
      <c r="F85" s="197" t="s">
        <v>117</v>
      </c>
      <c r="G85" s="197"/>
      <c r="H85" s="198"/>
      <c r="I85" s="199">
        <v>10000000</v>
      </c>
      <c r="J85" s="199"/>
      <c r="K85" s="47"/>
      <c r="L85" s="191"/>
      <c r="M85" s="192"/>
      <c r="N85" s="192"/>
      <c r="O85" s="193"/>
      <c r="P85" s="194"/>
      <c r="Q85" s="194"/>
    </row>
    <row r="86" spans="1:18" ht="13.5" hidden="1" outlineLevel="1" thickBot="1" x14ac:dyDescent="0.3">
      <c r="A86" s="199">
        <v>15100</v>
      </c>
      <c r="B86" s="199"/>
      <c r="C86" s="199">
        <v>700</v>
      </c>
      <c r="D86" s="199"/>
      <c r="E86" s="41"/>
      <c r="F86" s="197" t="s">
        <v>62</v>
      </c>
      <c r="G86" s="197"/>
      <c r="H86" s="197"/>
      <c r="I86" s="199">
        <v>58975000</v>
      </c>
      <c r="J86" s="199"/>
      <c r="K86" s="47"/>
      <c r="L86" s="191" t="s">
        <v>119</v>
      </c>
      <c r="M86" s="192"/>
      <c r="N86" s="192"/>
      <c r="O86" s="193"/>
      <c r="P86" s="194">
        <f>+C67</f>
        <v>159642.23000000001</v>
      </c>
      <c r="Q86" s="194"/>
      <c r="R86" s="1" t="s">
        <v>120</v>
      </c>
    </row>
    <row r="87" spans="1:18" hidden="1" outlineLevel="1" x14ac:dyDescent="0.25">
      <c r="A87" s="199">
        <v>1151100</v>
      </c>
      <c r="B87" s="199"/>
      <c r="C87" s="199">
        <v>264633.5</v>
      </c>
      <c r="D87" s="199"/>
      <c r="E87" s="41"/>
      <c r="F87" s="197" t="s">
        <v>64</v>
      </c>
      <c r="G87" s="197"/>
      <c r="H87" s="198"/>
      <c r="I87" s="199">
        <v>90000000</v>
      </c>
      <c r="J87" s="199"/>
      <c r="K87" s="47"/>
      <c r="L87" s="41"/>
      <c r="M87" s="41"/>
      <c r="N87" s="41"/>
      <c r="O87" s="196"/>
      <c r="P87" s="196"/>
      <c r="Q87" s="41"/>
    </row>
    <row r="88" spans="1:18" hidden="1" outlineLevel="1" x14ac:dyDescent="0.25">
      <c r="A88" s="199">
        <v>25000</v>
      </c>
      <c r="B88" s="199"/>
      <c r="C88" s="199">
        <v>77422</v>
      </c>
      <c r="D88" s="199"/>
      <c r="E88" s="41"/>
      <c r="F88" s="197" t="s">
        <v>65</v>
      </c>
      <c r="G88" s="197"/>
      <c r="H88" s="198"/>
      <c r="I88" s="199">
        <v>5500000</v>
      </c>
      <c r="J88" s="199"/>
      <c r="K88" s="47"/>
      <c r="L88" s="41"/>
      <c r="M88" s="41"/>
      <c r="N88" s="41"/>
      <c r="O88" s="196">
        <f>+P84/1000-C67</f>
        <v>-42584.398000000016</v>
      </c>
      <c r="P88" s="196"/>
      <c r="Q88" s="41"/>
    </row>
    <row r="89" spans="1:18" hidden="1" outlineLevel="1" x14ac:dyDescent="0.25">
      <c r="A89" s="199">
        <v>343000</v>
      </c>
      <c r="B89" s="199"/>
      <c r="C89" s="199">
        <v>425254</v>
      </c>
      <c r="D89" s="199"/>
      <c r="E89" s="41"/>
      <c r="F89" s="197"/>
      <c r="G89" s="197"/>
      <c r="H89" s="198"/>
      <c r="I89" s="199">
        <v>8212000</v>
      </c>
      <c r="J89" s="199"/>
      <c r="K89" s="47"/>
      <c r="L89" s="41"/>
      <c r="M89" s="41"/>
      <c r="N89" s="41"/>
      <c r="O89" s="196"/>
      <c r="P89" s="196"/>
      <c r="Q89" s="41"/>
    </row>
    <row r="90" spans="1:18" hidden="1" outlineLevel="1" x14ac:dyDescent="0.25">
      <c r="A90" s="199">
        <v>572747</v>
      </c>
      <c r="B90" s="199"/>
      <c r="C90" s="199">
        <v>55000</v>
      </c>
      <c r="D90" s="199"/>
      <c r="E90" s="41"/>
      <c r="F90" s="222" t="s">
        <v>132</v>
      </c>
      <c r="G90" s="223"/>
      <c r="H90" s="224"/>
      <c r="I90" s="225">
        <f>SUM(I84:J89)</f>
        <v>200387000</v>
      </c>
      <c r="J90" s="225"/>
      <c r="K90" s="47"/>
      <c r="L90" s="41"/>
      <c r="M90" s="41"/>
      <c r="N90" s="41"/>
      <c r="O90" s="196"/>
      <c r="P90" s="196"/>
      <c r="Q90" s="41"/>
    </row>
    <row r="91" spans="1:18" hidden="1" outlineLevel="1" x14ac:dyDescent="0.25">
      <c r="A91" s="199">
        <v>788500</v>
      </c>
      <c r="B91" s="199"/>
      <c r="C91" s="199">
        <v>119600</v>
      </c>
      <c r="D91" s="199"/>
      <c r="E91" s="41"/>
      <c r="F91" s="197" t="s">
        <v>46</v>
      </c>
      <c r="G91" s="197"/>
      <c r="H91" s="198"/>
      <c r="I91" s="199">
        <v>2000000</v>
      </c>
      <c r="J91" s="199"/>
      <c r="K91" s="47"/>
      <c r="L91" s="41"/>
      <c r="M91" s="41"/>
      <c r="N91" s="41"/>
      <c r="O91" s="196"/>
      <c r="P91" s="196"/>
      <c r="Q91" s="41"/>
    </row>
    <row r="92" spans="1:18" ht="13.5" hidden="1" outlineLevel="1" thickBot="1" x14ac:dyDescent="0.3">
      <c r="A92" s="199">
        <v>301700</v>
      </c>
      <c r="B92" s="199"/>
      <c r="C92" s="199">
        <v>8636988</v>
      </c>
      <c r="D92" s="199"/>
      <c r="E92" s="41"/>
      <c r="F92" s="197" t="s">
        <v>48</v>
      </c>
      <c r="G92" s="197"/>
      <c r="H92" s="198"/>
      <c r="I92" s="199">
        <v>200000</v>
      </c>
      <c r="J92" s="199"/>
      <c r="K92" s="47"/>
      <c r="L92" s="41"/>
      <c r="M92" s="41"/>
      <c r="N92" s="41"/>
      <c r="O92" s="196"/>
      <c r="P92" s="196"/>
      <c r="Q92" s="41"/>
    </row>
    <row r="93" spans="1:18" ht="13.5" hidden="1" outlineLevel="1" thickBot="1" x14ac:dyDescent="0.3">
      <c r="A93" s="226">
        <f>SUM(A81:B92)</f>
        <v>9573920</v>
      </c>
      <c r="B93" s="227"/>
      <c r="C93" s="199">
        <v>600</v>
      </c>
      <c r="D93" s="199"/>
      <c r="E93" s="41"/>
      <c r="F93" s="197" t="s">
        <v>49</v>
      </c>
      <c r="G93" s="197"/>
      <c r="H93" s="198"/>
      <c r="I93" s="199">
        <v>50000</v>
      </c>
      <c r="J93" s="199"/>
      <c r="K93" s="195">
        <f>SUM(I84:J88)</f>
        <v>192175000</v>
      </c>
      <c r="L93" s="196"/>
      <c r="M93" s="41"/>
      <c r="N93" s="41"/>
      <c r="O93" s="196"/>
      <c r="P93" s="196"/>
      <c r="Q93" s="41"/>
    </row>
    <row r="94" spans="1:18" ht="13.5" hidden="1" outlineLevel="1" thickBot="1" x14ac:dyDescent="0.3">
      <c r="A94" s="41"/>
      <c r="B94" s="48">
        <f>+ROUND(A93/1000,2)</f>
        <v>9573.92</v>
      </c>
      <c r="C94" s="199">
        <v>2608370</v>
      </c>
      <c r="D94" s="199"/>
      <c r="E94" s="41"/>
      <c r="F94" s="197" t="s">
        <v>61</v>
      </c>
      <c r="G94" s="197"/>
      <c r="H94" s="198"/>
      <c r="I94" s="199">
        <v>2156000</v>
      </c>
      <c r="J94" s="199"/>
      <c r="K94" s="47"/>
      <c r="L94" s="41"/>
      <c r="M94" s="41"/>
      <c r="N94" s="41"/>
      <c r="O94" s="196"/>
      <c r="P94" s="196"/>
      <c r="Q94" s="41"/>
    </row>
    <row r="95" spans="1:18" hidden="1" outlineLevel="1" x14ac:dyDescent="0.25">
      <c r="A95" s="41"/>
      <c r="B95" s="41"/>
      <c r="C95" s="199">
        <v>122000</v>
      </c>
      <c r="D95" s="199"/>
      <c r="E95" s="41"/>
      <c r="F95" s="197" t="s">
        <v>63</v>
      </c>
      <c r="G95" s="197"/>
      <c r="H95" s="197"/>
      <c r="I95" s="199">
        <v>1451900</v>
      </c>
      <c r="J95" s="199"/>
      <c r="K95" s="47"/>
      <c r="L95" s="41"/>
      <c r="M95" s="41"/>
      <c r="N95" s="41"/>
      <c r="O95" s="196"/>
      <c r="P95" s="196"/>
      <c r="Q95" s="41"/>
    </row>
    <row r="96" spans="1:18" hidden="1" outlineLevel="1" x14ac:dyDescent="0.25">
      <c r="A96" s="41"/>
      <c r="B96" s="41"/>
      <c r="C96" s="199">
        <v>24450</v>
      </c>
      <c r="D96" s="199"/>
      <c r="E96" s="41"/>
      <c r="F96" s="222" t="s">
        <v>132</v>
      </c>
      <c r="G96" s="223"/>
      <c r="H96" s="224"/>
      <c r="I96" s="225">
        <f t="shared" ref="I96" si="46">SUM(I91:J95)</f>
        <v>5857900</v>
      </c>
      <c r="J96" s="225"/>
      <c r="K96" s="49"/>
      <c r="L96" s="41"/>
      <c r="M96" s="41"/>
      <c r="N96" s="41"/>
      <c r="O96" s="31"/>
      <c r="P96" s="31"/>
      <c r="Q96" s="41"/>
    </row>
    <row r="97" spans="1:17" hidden="1" outlineLevel="1" x14ac:dyDescent="0.25">
      <c r="A97" s="217"/>
      <c r="B97" s="217"/>
      <c r="C97" s="199">
        <v>1665373.5</v>
      </c>
      <c r="D97" s="199"/>
      <c r="E97" s="41"/>
      <c r="F97" s="222"/>
      <c r="G97" s="223"/>
      <c r="H97" s="224"/>
      <c r="I97" s="222"/>
      <c r="J97" s="224"/>
      <c r="K97" s="41"/>
      <c r="L97" s="41"/>
      <c r="M97" s="41"/>
      <c r="N97" s="41"/>
      <c r="O97" s="41"/>
      <c r="P97" s="41"/>
      <c r="Q97" s="41"/>
    </row>
    <row r="98" spans="1:17" hidden="1" outlineLevel="1" x14ac:dyDescent="0.25">
      <c r="A98" s="41"/>
      <c r="B98" s="41"/>
      <c r="C98" s="199">
        <v>700</v>
      </c>
      <c r="D98" s="199"/>
      <c r="E98" s="41"/>
      <c r="K98" s="41"/>
      <c r="L98" s="41"/>
      <c r="M98" s="41"/>
      <c r="N98" s="41"/>
      <c r="O98" s="41"/>
      <c r="P98" s="41"/>
      <c r="Q98" s="41"/>
    </row>
    <row r="99" spans="1:17" hidden="1" outlineLevel="1" x14ac:dyDescent="0.25">
      <c r="A99" s="217"/>
      <c r="B99" s="217"/>
      <c r="C99" s="199">
        <v>171000</v>
      </c>
      <c r="D99" s="199"/>
      <c r="E99" s="41"/>
      <c r="K99" s="41"/>
      <c r="L99" s="41"/>
      <c r="M99" s="41"/>
      <c r="N99" s="41"/>
      <c r="O99" s="41"/>
      <c r="P99" s="41"/>
      <c r="Q99" s="41"/>
    </row>
    <row r="100" spans="1:17" hidden="1" outlineLevel="1" x14ac:dyDescent="0.25">
      <c r="A100" s="41"/>
      <c r="B100" s="41"/>
      <c r="C100" s="199">
        <v>7596140</v>
      </c>
      <c r="D100" s="199"/>
      <c r="E100" s="41"/>
      <c r="K100" s="41"/>
      <c r="L100" s="41"/>
      <c r="M100" s="41"/>
      <c r="N100" s="41"/>
      <c r="O100" s="41"/>
      <c r="P100" s="41"/>
      <c r="Q100" s="41"/>
    </row>
    <row r="101" spans="1:17" hidden="1" outlineLevel="1" x14ac:dyDescent="0.25">
      <c r="A101" s="41"/>
      <c r="B101" s="41"/>
      <c r="C101" s="199">
        <v>511908</v>
      </c>
      <c r="D101" s="199"/>
      <c r="E101" s="41"/>
      <c r="K101" s="41"/>
      <c r="L101" s="41"/>
      <c r="M101" s="41"/>
      <c r="N101" s="41"/>
      <c r="O101" s="41"/>
      <c r="P101" s="41"/>
      <c r="Q101" s="41"/>
    </row>
    <row r="102" spans="1:17" ht="13.5" hidden="1" outlineLevel="1" thickBot="1" x14ac:dyDescent="0.3">
      <c r="A102" s="41"/>
      <c r="B102" s="41"/>
      <c r="C102" s="199">
        <v>567100</v>
      </c>
      <c r="D102" s="199"/>
      <c r="E102" s="41"/>
      <c r="K102" s="41"/>
      <c r="L102" s="41"/>
      <c r="M102" s="41"/>
      <c r="N102" s="41"/>
      <c r="O102" s="41"/>
      <c r="P102" s="41"/>
      <c r="Q102" s="41"/>
    </row>
    <row r="103" spans="1:17" ht="13.5" hidden="1" outlineLevel="1" thickBot="1" x14ac:dyDescent="0.3">
      <c r="A103" s="41"/>
      <c r="B103" s="41"/>
      <c r="C103" s="226">
        <f>SUM(C81:D102)</f>
        <v>26387903.5</v>
      </c>
      <c r="D103" s="227"/>
      <c r="E103" s="41"/>
      <c r="K103" s="41"/>
      <c r="L103" s="41"/>
      <c r="M103" s="41"/>
      <c r="N103" s="41"/>
      <c r="O103" s="41"/>
      <c r="P103" s="41"/>
      <c r="Q103" s="41"/>
    </row>
    <row r="104" spans="1:17" ht="13.5" hidden="1" outlineLevel="1" thickBot="1" x14ac:dyDescent="0.3">
      <c r="A104" s="41"/>
      <c r="B104" s="41"/>
      <c r="C104" s="228">
        <f>+ROUND(C103/1000,2)</f>
        <v>26387.9</v>
      </c>
      <c r="D104" s="229"/>
      <c r="E104" s="41"/>
      <c r="F104" s="41"/>
      <c r="G104" s="41"/>
      <c r="H104" s="41"/>
      <c r="I104" s="226">
        <f>SUM(I82:J100)</f>
        <v>448451623.5</v>
      </c>
      <c r="J104" s="227"/>
      <c r="K104" s="41"/>
      <c r="L104" s="41"/>
      <c r="M104" s="41"/>
      <c r="N104" s="41"/>
      <c r="O104" s="41"/>
      <c r="P104" s="41"/>
      <c r="Q104" s="41"/>
    </row>
    <row r="105" spans="1:17" ht="13.5" hidden="1" outlineLevel="1" thickBot="1" x14ac:dyDescent="0.3">
      <c r="A105" s="41"/>
      <c r="B105" s="41"/>
      <c r="C105" s="217"/>
      <c r="D105" s="217"/>
      <c r="F105" s="41"/>
      <c r="G105" s="41"/>
      <c r="H105" s="53"/>
      <c r="I105" s="228">
        <f>+ROUND(I104/1000,2)</f>
        <v>448451.62</v>
      </c>
      <c r="J105" s="229"/>
      <c r="K105" s="41"/>
      <c r="L105" s="41"/>
      <c r="M105" s="41"/>
      <c r="N105" s="41"/>
      <c r="O105" s="41"/>
      <c r="P105" s="41"/>
      <c r="Q105" s="41"/>
    </row>
    <row r="106" spans="1:17" hidden="1" outlineLevel="1" x14ac:dyDescent="0.25">
      <c r="A106" s="41"/>
      <c r="B106" s="41"/>
      <c r="C106" s="217"/>
      <c r="D106" s="217"/>
      <c r="F106" s="41"/>
      <c r="G106" s="41"/>
      <c r="H106" s="41"/>
      <c r="I106" s="217"/>
      <c r="J106" s="217"/>
      <c r="K106" s="41"/>
      <c r="L106" s="41"/>
      <c r="M106" s="41"/>
      <c r="N106" s="41"/>
      <c r="O106" s="41"/>
      <c r="P106" s="41"/>
      <c r="Q106" s="41"/>
    </row>
    <row r="107" spans="1:17" hidden="1" outlineLevel="1" x14ac:dyDescent="0.25">
      <c r="A107" s="41"/>
      <c r="B107" s="41"/>
      <c r="C107" s="217"/>
      <c r="D107" s="217"/>
      <c r="F107" s="41"/>
      <c r="G107" s="41"/>
      <c r="H107" s="41"/>
      <c r="I107" s="217"/>
      <c r="J107" s="217"/>
      <c r="K107" s="41"/>
      <c r="L107" s="41"/>
      <c r="M107" s="41"/>
      <c r="N107" s="41"/>
      <c r="O107" s="41"/>
      <c r="P107" s="41"/>
      <c r="Q107" s="41"/>
    </row>
    <row r="108" spans="1:17" ht="13.5" hidden="1" outlineLevel="1" thickBot="1" x14ac:dyDescent="0.3">
      <c r="A108" s="41"/>
      <c r="B108" s="41"/>
      <c r="C108" s="217"/>
      <c r="D108" s="217"/>
      <c r="G108" s="41"/>
      <c r="H108" s="41"/>
      <c r="I108" s="217"/>
      <c r="J108" s="217"/>
      <c r="K108" s="41"/>
      <c r="L108" s="41"/>
      <c r="M108" s="41"/>
      <c r="N108" s="41"/>
      <c r="O108" s="41"/>
      <c r="P108" s="41"/>
      <c r="Q108" s="41"/>
    </row>
    <row r="109" spans="1:17" ht="13.5" hidden="1" outlineLevel="1" thickBot="1" x14ac:dyDescent="0.3">
      <c r="A109" s="230"/>
      <c r="B109" s="230"/>
      <c r="C109" s="217"/>
      <c r="D109" s="217"/>
      <c r="G109" s="234" t="s">
        <v>118</v>
      </c>
      <c r="H109" s="234"/>
      <c r="I109" s="232">
        <f>+I104</f>
        <v>448451623.5</v>
      </c>
      <c r="J109" s="233"/>
      <c r="K109" s="41"/>
      <c r="L109" s="41"/>
      <c r="M109" s="41"/>
      <c r="N109" s="41"/>
      <c r="O109" s="41"/>
      <c r="P109" s="41"/>
      <c r="Q109" s="41"/>
    </row>
    <row r="110" spans="1:17" s="50" customFormat="1" ht="15.75" hidden="1" outlineLevel="1" thickBot="1" x14ac:dyDescent="0.3">
      <c r="B110" s="1"/>
      <c r="C110" s="217"/>
      <c r="D110" s="217"/>
      <c r="E110" s="1"/>
      <c r="F110" s="1"/>
      <c r="G110" s="41"/>
      <c r="H110" s="41"/>
      <c r="I110" s="228">
        <f>+ROUND(I109/1000,2)</f>
        <v>448451.62</v>
      </c>
      <c r="J110" s="229"/>
      <c r="K110" s="41"/>
      <c r="L110" s="41"/>
      <c r="M110" s="41"/>
      <c r="N110" s="41"/>
      <c r="O110" s="41"/>
      <c r="P110" s="41"/>
      <c r="Q110" s="41"/>
    </row>
    <row r="111" spans="1:17" s="50" customFormat="1" ht="15" hidden="1" outlineLevel="1" x14ac:dyDescent="0.25">
      <c r="B111" s="1"/>
      <c r="C111" s="217"/>
      <c r="D111" s="217"/>
      <c r="E111" s="1"/>
      <c r="F111" s="1"/>
      <c r="G111" s="41"/>
      <c r="H111" s="41"/>
      <c r="I111" s="217"/>
      <c r="J111" s="217"/>
      <c r="K111" s="41"/>
    </row>
    <row r="112" spans="1:17" s="50" customFormat="1" ht="15" hidden="1" outlineLevel="1" x14ac:dyDescent="0.25">
      <c r="B112" s="1"/>
      <c r="C112" s="230"/>
      <c r="D112" s="231"/>
      <c r="E112" s="1"/>
      <c r="F112" s="1"/>
      <c r="G112" s="41"/>
      <c r="H112" s="41"/>
      <c r="I112" s="217"/>
      <c r="J112" s="217"/>
      <c r="K112" s="41"/>
    </row>
    <row r="113" spans="1:17" ht="15" hidden="1" outlineLevel="1" x14ac:dyDescent="0.25">
      <c r="A113" s="41"/>
      <c r="D113" s="51"/>
      <c r="G113" s="41"/>
      <c r="H113" s="41"/>
      <c r="I113" s="217"/>
      <c r="J113" s="217"/>
      <c r="K113" s="41"/>
      <c r="L113" s="50"/>
      <c r="M113" s="50"/>
      <c r="N113" s="50"/>
      <c r="O113" s="50"/>
      <c r="P113" s="50"/>
      <c r="Q113" s="50"/>
    </row>
    <row r="114" spans="1:17" hidden="1" outlineLevel="1" x14ac:dyDescent="0.25">
      <c r="A114" s="41"/>
      <c r="D114" s="41"/>
      <c r="G114" s="41"/>
      <c r="H114" s="41"/>
      <c r="I114" s="217"/>
      <c r="J114" s="217"/>
      <c r="K114" s="41"/>
      <c r="L114" s="41"/>
      <c r="M114" s="41"/>
      <c r="N114" s="41"/>
      <c r="O114" s="41"/>
      <c r="P114" s="41"/>
      <c r="Q114" s="41"/>
    </row>
    <row r="115" spans="1:17" ht="15" collapsed="1" x14ac:dyDescent="0.25">
      <c r="A115" s="41"/>
      <c r="D115" s="41"/>
      <c r="G115" s="50"/>
      <c r="H115" s="50"/>
      <c r="I115" s="217"/>
      <c r="J115" s="217"/>
      <c r="K115" s="41"/>
      <c r="L115" s="41"/>
      <c r="M115" s="41"/>
      <c r="N115" s="41"/>
      <c r="O115" s="41"/>
      <c r="P115" s="41"/>
      <c r="Q115" s="41"/>
    </row>
    <row r="116" spans="1:17" ht="15" x14ac:dyDescent="0.25">
      <c r="A116" s="41"/>
      <c r="D116" s="41"/>
      <c r="G116" s="50"/>
      <c r="H116" s="50"/>
      <c r="I116" s="217"/>
      <c r="J116" s="217"/>
      <c r="K116" s="41"/>
      <c r="L116" s="41"/>
      <c r="M116" s="41"/>
      <c r="N116" s="41"/>
      <c r="O116" s="41"/>
      <c r="P116" s="41"/>
      <c r="Q116" s="41"/>
    </row>
    <row r="117" spans="1:17" ht="15" x14ac:dyDescent="0.25">
      <c r="A117" s="41"/>
      <c r="D117" s="41"/>
      <c r="G117" s="50"/>
      <c r="H117" s="50"/>
      <c r="I117" s="217"/>
      <c r="J117" s="217"/>
      <c r="K117" s="41"/>
      <c r="L117" s="41"/>
      <c r="M117" s="41"/>
      <c r="N117" s="41"/>
      <c r="O117" s="41"/>
      <c r="P117" s="41"/>
      <c r="Q117" s="41"/>
    </row>
    <row r="118" spans="1:17" x14ac:dyDescent="0.25">
      <c r="A118" s="41"/>
      <c r="D118" s="41"/>
      <c r="G118" s="41"/>
      <c r="H118" s="41"/>
      <c r="I118" s="217"/>
      <c r="J118" s="217"/>
      <c r="K118" s="41"/>
      <c r="L118" s="41"/>
      <c r="M118" s="41"/>
      <c r="N118" s="41"/>
      <c r="O118" s="41"/>
      <c r="P118" s="41"/>
      <c r="Q118" s="41"/>
    </row>
    <row r="119" spans="1:17" x14ac:dyDescent="0.25">
      <c r="A119" s="41"/>
      <c r="D119" s="41"/>
      <c r="G119" s="41"/>
      <c r="H119" s="41"/>
      <c r="I119" s="217"/>
      <c r="J119" s="217"/>
      <c r="K119" s="41"/>
      <c r="L119" s="41"/>
      <c r="M119" s="41"/>
      <c r="N119" s="41"/>
      <c r="O119" s="41"/>
      <c r="P119" s="41"/>
      <c r="Q119" s="41"/>
    </row>
    <row r="120" spans="1:17" x14ac:dyDescent="0.25">
      <c r="A120" s="41"/>
      <c r="B120" s="41"/>
      <c r="D120" s="41"/>
      <c r="G120" s="41"/>
      <c r="H120" s="41"/>
      <c r="I120" s="217"/>
      <c r="J120" s="217"/>
      <c r="K120" s="41"/>
      <c r="L120" s="41"/>
      <c r="M120" s="41"/>
      <c r="N120" s="41"/>
      <c r="O120" s="41"/>
      <c r="P120" s="41"/>
      <c r="Q120" s="41"/>
    </row>
    <row r="121" spans="1:17" x14ac:dyDescent="0.25">
      <c r="A121" s="41"/>
      <c r="C121" s="41"/>
      <c r="D121" s="41"/>
      <c r="G121" s="41"/>
      <c r="H121" s="41"/>
      <c r="I121" s="217"/>
      <c r="J121" s="217"/>
      <c r="K121" s="41"/>
      <c r="L121" s="41"/>
      <c r="M121" s="41"/>
      <c r="N121" s="41"/>
      <c r="O121" s="41"/>
      <c r="P121" s="41"/>
      <c r="Q121" s="41"/>
    </row>
    <row r="122" spans="1:17" x14ac:dyDescent="0.25">
      <c r="A122" s="41"/>
      <c r="D122" s="41"/>
      <c r="E122" s="72"/>
      <c r="G122" s="41"/>
      <c r="H122" s="41"/>
      <c r="I122" s="217"/>
      <c r="J122" s="217"/>
      <c r="K122" s="41"/>
      <c r="L122" s="41"/>
      <c r="M122" s="41"/>
      <c r="N122" s="41"/>
      <c r="O122" s="41"/>
      <c r="P122" s="41"/>
      <c r="Q122" s="41"/>
    </row>
    <row r="123" spans="1:17" x14ac:dyDescent="0.25">
      <c r="D123" s="41"/>
      <c r="E123" s="72"/>
      <c r="G123" s="41"/>
      <c r="H123" s="41"/>
      <c r="I123" s="217"/>
      <c r="J123" s="217"/>
      <c r="K123" s="41"/>
      <c r="L123" s="41"/>
      <c r="M123" s="41"/>
      <c r="N123" s="41"/>
      <c r="O123" s="41"/>
      <c r="P123" s="41"/>
      <c r="Q123" s="41"/>
    </row>
    <row r="124" spans="1:17" x14ac:dyDescent="0.25">
      <c r="E124" s="72"/>
      <c r="G124" s="41"/>
      <c r="H124" s="41"/>
      <c r="I124" s="230">
        <f>SUM(I105:J123)</f>
        <v>449348526.74000001</v>
      </c>
      <c r="J124" s="230"/>
      <c r="K124" s="41"/>
    </row>
    <row r="125" spans="1:17" x14ac:dyDescent="0.25">
      <c r="F125" s="72"/>
      <c r="G125" s="41"/>
      <c r="H125" s="41"/>
      <c r="I125" s="217"/>
      <c r="J125" s="217"/>
      <c r="K125" s="41"/>
    </row>
    <row r="126" spans="1:17" x14ac:dyDescent="0.25">
      <c r="F126" s="72"/>
      <c r="G126" s="41"/>
      <c r="H126" s="41"/>
      <c r="I126" s="217"/>
      <c r="J126" s="217"/>
    </row>
    <row r="127" spans="1:17" x14ac:dyDescent="0.25">
      <c r="F127" s="72"/>
      <c r="G127" s="41"/>
      <c r="H127" s="41"/>
      <c r="I127" s="217"/>
      <c r="J127" s="217"/>
    </row>
  </sheetData>
  <mergeCells count="153">
    <mergeCell ref="I112:J112"/>
    <mergeCell ref="C111:D111"/>
    <mergeCell ref="A99:B99"/>
    <mergeCell ref="I113:J113"/>
    <mergeCell ref="A97:B97"/>
    <mergeCell ref="I123:J123"/>
    <mergeCell ref="I124:J124"/>
    <mergeCell ref="I125:J125"/>
    <mergeCell ref="I126:J126"/>
    <mergeCell ref="C107:D107"/>
    <mergeCell ref="I109:J109"/>
    <mergeCell ref="G109:H109"/>
    <mergeCell ref="C98:D98"/>
    <mergeCell ref="C99:D99"/>
    <mergeCell ref="C97:D97"/>
    <mergeCell ref="I107:J107"/>
    <mergeCell ref="I127:J127"/>
    <mergeCell ref="A31:Q31"/>
    <mergeCell ref="A35:Q35"/>
    <mergeCell ref="F83:H83"/>
    <mergeCell ref="I83:J83"/>
    <mergeCell ref="P82:Q82"/>
    <mergeCell ref="I117:J117"/>
    <mergeCell ref="I118:J118"/>
    <mergeCell ref="I119:J119"/>
    <mergeCell ref="I120:J120"/>
    <mergeCell ref="I121:J121"/>
    <mergeCell ref="I122:J122"/>
    <mergeCell ref="C112:D112"/>
    <mergeCell ref="I114:J114"/>
    <mergeCell ref="I115:J115"/>
    <mergeCell ref="I116:J116"/>
    <mergeCell ref="C110:D110"/>
    <mergeCell ref="C108:D108"/>
    <mergeCell ref="I110:J110"/>
    <mergeCell ref="A109:B109"/>
    <mergeCell ref="C109:D109"/>
    <mergeCell ref="I111:J111"/>
    <mergeCell ref="C106:D106"/>
    <mergeCell ref="I108:J108"/>
    <mergeCell ref="C96:D96"/>
    <mergeCell ref="C94:D94"/>
    <mergeCell ref="F96:H96"/>
    <mergeCell ref="I96:J96"/>
    <mergeCell ref="F97:H97"/>
    <mergeCell ref="I97:J97"/>
    <mergeCell ref="I106:J106"/>
    <mergeCell ref="C105:D105"/>
    <mergeCell ref="C102:D102"/>
    <mergeCell ref="I104:J104"/>
    <mergeCell ref="C103:D103"/>
    <mergeCell ref="I105:J105"/>
    <mergeCell ref="C100:D100"/>
    <mergeCell ref="C101:D101"/>
    <mergeCell ref="C104:D104"/>
    <mergeCell ref="F95:H95"/>
    <mergeCell ref="I95:J95"/>
    <mergeCell ref="I86:J86"/>
    <mergeCell ref="O90:P90"/>
    <mergeCell ref="O95:P95"/>
    <mergeCell ref="A93:B93"/>
    <mergeCell ref="C93:D93"/>
    <mergeCell ref="O94:P94"/>
    <mergeCell ref="A92:B92"/>
    <mergeCell ref="C92:D92"/>
    <mergeCell ref="O93:P93"/>
    <mergeCell ref="A91:B91"/>
    <mergeCell ref="C91:D91"/>
    <mergeCell ref="F87:H87"/>
    <mergeCell ref="I87:J87"/>
    <mergeCell ref="O92:P92"/>
    <mergeCell ref="F89:H89"/>
    <mergeCell ref="I89:J89"/>
    <mergeCell ref="F94:H94"/>
    <mergeCell ref="I94:J94"/>
    <mergeCell ref="O89:P89"/>
    <mergeCell ref="A87:B87"/>
    <mergeCell ref="C95:D95"/>
    <mergeCell ref="F93:H93"/>
    <mergeCell ref="I93:J93"/>
    <mergeCell ref="O88:P88"/>
    <mergeCell ref="A90:B90"/>
    <mergeCell ref="C90:D90"/>
    <mergeCell ref="F92:H92"/>
    <mergeCell ref="I92:J92"/>
    <mergeCell ref="O87:P87"/>
    <mergeCell ref="F91:H91"/>
    <mergeCell ref="I91:J91"/>
    <mergeCell ref="F90:H90"/>
    <mergeCell ref="I90:J90"/>
    <mergeCell ref="O91:P91"/>
    <mergeCell ref="A89:B89"/>
    <mergeCell ref="C89:D89"/>
    <mergeCell ref="A85:B85"/>
    <mergeCell ref="C85:D85"/>
    <mergeCell ref="F85:H85"/>
    <mergeCell ref="I85:J85"/>
    <mergeCell ref="L86:O86"/>
    <mergeCell ref="A88:B88"/>
    <mergeCell ref="C88:D88"/>
    <mergeCell ref="L82:O82"/>
    <mergeCell ref="A81:B81"/>
    <mergeCell ref="C81:D81"/>
    <mergeCell ref="I81:J81"/>
    <mergeCell ref="O81:P81"/>
    <mergeCell ref="A84:B84"/>
    <mergeCell ref="C84:D84"/>
    <mergeCell ref="L84:O84"/>
    <mergeCell ref="A83:B83"/>
    <mergeCell ref="C83:D83"/>
    <mergeCell ref="F84:H84"/>
    <mergeCell ref="I84:J84"/>
    <mergeCell ref="L83:O83"/>
    <mergeCell ref="A86:B86"/>
    <mergeCell ref="C86:D86"/>
    <mergeCell ref="C87:D87"/>
    <mergeCell ref="F86:H86"/>
    <mergeCell ref="R9:R11"/>
    <mergeCell ref="C10:C11"/>
    <mergeCell ref="D10:G10"/>
    <mergeCell ref="H10:H11"/>
    <mergeCell ref="I10:L10"/>
    <mergeCell ref="M10:M11"/>
    <mergeCell ref="N10:Q10"/>
    <mergeCell ref="A9:A11"/>
    <mergeCell ref="B9:B11"/>
    <mergeCell ref="C9:G9"/>
    <mergeCell ref="H9:L9"/>
    <mergeCell ref="M9:Q9"/>
    <mergeCell ref="A1:Q1"/>
    <mergeCell ref="A3:Q3"/>
    <mergeCell ref="A4:Q4"/>
    <mergeCell ref="A5:Q5"/>
    <mergeCell ref="A6:Q6"/>
    <mergeCell ref="A7:Q7"/>
    <mergeCell ref="L85:O85"/>
    <mergeCell ref="P85:Q85"/>
    <mergeCell ref="K93:L93"/>
    <mergeCell ref="F88:H88"/>
    <mergeCell ref="I88:J88"/>
    <mergeCell ref="C80:D80"/>
    <mergeCell ref="A12:Q12"/>
    <mergeCell ref="A22:Q22"/>
    <mergeCell ref="A26:Q26"/>
    <mergeCell ref="A78:P78"/>
    <mergeCell ref="A58:Q58"/>
    <mergeCell ref="P83:Q83"/>
    <mergeCell ref="P84:Q84"/>
    <mergeCell ref="P86:Q86"/>
    <mergeCell ref="A82:B82"/>
    <mergeCell ref="C82:D82"/>
    <mergeCell ref="F82:H82"/>
    <mergeCell ref="I82:J82"/>
  </mergeCells>
  <pageMargins left="0" right="0" top="0" bottom="0" header="0.31496062992125984" footer="0.31496062992125984"/>
  <pageSetup scale="75" orientation="landscape" verticalDpi="0" r:id="rId1"/>
  <rowBreaks count="2" manualBreakCount="2">
    <brk id="25" max="17" man="1"/>
    <brk id="5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мероприятия</vt:lpstr>
      <vt:lpstr>Лист 2</vt:lpstr>
      <vt:lpstr>мероприятия!Заголовки_для_печати</vt:lpstr>
      <vt:lpstr>'Лист 2'!Область_печати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2013-05-06T08:34:06Z</dcterms:modified>
</cp:coreProperties>
</file>